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P:\. PLANNING 2025 CUTTING SEASON\"/>
    </mc:Choice>
  </mc:AlternateContent>
  <xr:revisionPtr revIDLastSave="0" documentId="13_ncr:1_{C3D3D7F1-428A-4191-AD1F-0DCB9DCEE5C6}" xr6:coauthVersionLast="47" xr6:coauthVersionMax="47" xr10:uidLastSave="{00000000-0000-0000-0000-000000000000}"/>
  <bookViews>
    <workbookView xWindow="28680" yWindow="-120" windowWidth="29040" windowHeight="15720" firstSheet="1" activeTab="1" xr2:uid="{DD42359E-982B-4348-96F0-D3AF31E8EF2E}"/>
  </bookViews>
  <sheets>
    <sheet name="Main Report" sheetId="6" state="hidden" r:id="rId1"/>
    <sheet name="Order Form Multi-Week" sheetId="15" r:id="rId2"/>
    <sheet name="Details &amp; Lead Times" sheetId="16" r:id="rId3"/>
    <sheet name="Combo Kit Details" sheetId="17" r:id="rId4"/>
    <sheet name="Drop &amp; Sub List" sheetId="18" r:id="rId5"/>
  </sheets>
  <definedNames>
    <definedName name="_xlnm.Print_Titles" localSheetId="1">'Order Form Multi-Week'!$8:$9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6" i="6" l="1"/>
  <c r="D934" i="6"/>
  <c r="C500" i="6"/>
  <c r="C499" i="6"/>
  <c r="C497" i="6"/>
  <c r="C495" i="6"/>
  <c r="C492" i="6"/>
  <c r="C41" i="6"/>
  <c r="C75" i="6"/>
  <c r="C409" i="6"/>
  <c r="C408" i="6"/>
  <c r="C407" i="6"/>
  <c r="C406" i="6"/>
  <c r="C405" i="6"/>
  <c r="C1137" i="6"/>
  <c r="C1134" i="6"/>
  <c r="C1132" i="6"/>
  <c r="C1131" i="6"/>
  <c r="C1130" i="6"/>
  <c r="C1129" i="6"/>
  <c r="C1128" i="6"/>
  <c r="C1127" i="6"/>
  <c r="C1126" i="6"/>
  <c r="C1125" i="6"/>
  <c r="C1124" i="6"/>
  <c r="C1120" i="6"/>
  <c r="C1119" i="6"/>
  <c r="C1117" i="6"/>
  <c r="C1116" i="6"/>
  <c r="C1115" i="6"/>
  <c r="C1109" i="6"/>
  <c r="C1107" i="6"/>
  <c r="C1106" i="6"/>
  <c r="C1103" i="6"/>
  <c r="C1101" i="6"/>
  <c r="C1094" i="6"/>
  <c r="C1070" i="6"/>
  <c r="C1019" i="6"/>
  <c r="C1015" i="6"/>
  <c r="C999" i="6"/>
  <c r="C998" i="6"/>
  <c r="C982" i="6"/>
  <c r="C981" i="6"/>
  <c r="C979" i="6"/>
  <c r="C972" i="6"/>
  <c r="C968" i="6"/>
  <c r="C966" i="6"/>
  <c r="C941" i="6"/>
  <c r="C938" i="6"/>
  <c r="C930" i="6"/>
  <c r="C928" i="6"/>
  <c r="C923" i="6"/>
  <c r="C922" i="6"/>
  <c r="C919" i="6"/>
  <c r="C917" i="6"/>
  <c r="C905" i="6"/>
  <c r="C901" i="6"/>
  <c r="C893" i="6"/>
  <c r="C835" i="6"/>
  <c r="C834" i="6"/>
  <c r="C833" i="6"/>
  <c r="C828" i="6"/>
  <c r="C825" i="6"/>
  <c r="C823" i="6"/>
  <c r="C822" i="6"/>
  <c r="C821" i="6"/>
  <c r="C760" i="6"/>
  <c r="C747" i="6"/>
  <c r="C651" i="6"/>
  <c r="C646" i="6"/>
  <c r="C634" i="6"/>
  <c r="C630" i="6"/>
  <c r="C611" i="6"/>
  <c r="C609" i="6"/>
  <c r="C608" i="6"/>
  <c r="C603" i="6"/>
  <c r="C594" i="6"/>
  <c r="C592" i="6"/>
  <c r="C589" i="6"/>
  <c r="C586" i="6"/>
  <c r="C584" i="6"/>
  <c r="C570" i="6"/>
  <c r="C560" i="6"/>
  <c r="C550" i="6"/>
  <c r="C544" i="6"/>
  <c r="C542" i="6"/>
  <c r="C488" i="6"/>
  <c r="C475" i="6"/>
  <c r="C474" i="6"/>
  <c r="C473" i="6"/>
  <c r="C471" i="6"/>
  <c r="C466" i="6"/>
  <c r="C464" i="6"/>
  <c r="C463" i="6"/>
  <c r="C462" i="6"/>
  <c r="C461" i="6"/>
  <c r="C460" i="6"/>
  <c r="C459" i="6"/>
  <c r="C434" i="6"/>
  <c r="C320" i="6"/>
  <c r="C311" i="6"/>
  <c r="C301" i="6"/>
  <c r="C298" i="6"/>
  <c r="C289" i="6"/>
  <c r="C288" i="6"/>
  <c r="C287" i="6"/>
  <c r="C286" i="6"/>
  <c r="C279" i="6"/>
  <c r="C278" i="6"/>
  <c r="C277" i="6"/>
  <c r="C270" i="6"/>
  <c r="C265" i="6"/>
  <c r="C264" i="6"/>
  <c r="C263" i="6"/>
  <c r="C252" i="6"/>
  <c r="C251" i="6"/>
  <c r="C250" i="6"/>
  <c r="C249" i="6"/>
  <c r="C245" i="6"/>
  <c r="C244" i="6"/>
  <c r="C243" i="6"/>
  <c r="C239" i="6"/>
  <c r="C238" i="6"/>
  <c r="C233" i="6"/>
  <c r="C232" i="6"/>
  <c r="C231" i="6"/>
  <c r="C229" i="6"/>
  <c r="C228" i="6"/>
  <c r="C236" i="6"/>
  <c r="C223" i="6"/>
  <c r="C221" i="6"/>
  <c r="C131" i="6"/>
  <c r="C130" i="6"/>
  <c r="C127" i="6"/>
  <c r="C126" i="6"/>
  <c r="C122" i="6"/>
  <c r="C120" i="6"/>
  <c r="C119" i="6"/>
  <c r="C112" i="6"/>
  <c r="C86" i="6"/>
  <c r="C82" i="6"/>
  <c r="C73" i="6"/>
  <c r="C72" i="6"/>
  <c r="C70" i="6"/>
  <c r="C69" i="6"/>
  <c r="C66" i="6"/>
  <c r="C65" i="6"/>
  <c r="C64" i="6"/>
  <c r="C61" i="6"/>
  <c r="C60" i="6"/>
  <c r="C59" i="6"/>
  <c r="C58" i="6"/>
  <c r="C52" i="6"/>
  <c r="C51" i="6"/>
  <c r="C48" i="6"/>
  <c r="C47" i="6"/>
  <c r="C43" i="6"/>
  <c r="C19" i="6"/>
  <c r="C15" i="6"/>
  <c r="C13" i="6"/>
  <c r="C11" i="6"/>
  <c r="C8" i="6"/>
  <c r="C7" i="6"/>
  <c r="C5" i="6"/>
</calcChain>
</file>

<file path=xl/sharedStrings.xml><?xml version="1.0" encoding="utf-8"?>
<sst xmlns="http://schemas.openxmlformats.org/spreadsheetml/2006/main" count="2566" uniqueCount="1613">
  <si>
    <t>Calibrachoa Confetti Garden Hawaiian Colour Clash</t>
  </si>
  <si>
    <t>Calibrachoa Confetti Garden Hawaiian Hilo</t>
  </si>
  <si>
    <t>Calibrachoa Confetti Garden Hawaiian Kalani</t>
  </si>
  <si>
    <t>Calibrachoa Confetti Garden Hawaiian Nani Pixi Stix</t>
  </si>
  <si>
    <t>Calibrachoa Confetti Garden Hawaiian Summer</t>
  </si>
  <si>
    <t>Colonial Combo Kit - Andromeda</t>
  </si>
  <si>
    <t>Colonial Combo Kit - Brave</t>
  </si>
  <si>
    <t>Colonial Combo Kit - Carnival</t>
  </si>
  <si>
    <t>Colonial Combo Kit - Isabella</t>
  </si>
  <si>
    <t>Colonial Combo Kit - Lollipop</t>
  </si>
  <si>
    <t>Colonial Combo Kit - Peace</t>
  </si>
  <si>
    <t>Herb Basil Italian Large Leaf</t>
  </si>
  <si>
    <t>Herb French Tarragon</t>
  </si>
  <si>
    <t>Herb Mint Apple</t>
  </si>
  <si>
    <t>Herb Mint Chocolate</t>
  </si>
  <si>
    <t>Herb Mint Mojito</t>
  </si>
  <si>
    <t>Herb Mint Peppermint</t>
  </si>
  <si>
    <t>Herb Mint Pineapple</t>
  </si>
  <si>
    <t>Herb Mint Spearmint</t>
  </si>
  <si>
    <t>Herb Oregano Greek</t>
  </si>
  <si>
    <t>Herb Oregano Hot and Spicy</t>
  </si>
  <si>
    <t>Herb Oregano Italian</t>
  </si>
  <si>
    <t>Herb Parsley Curly</t>
  </si>
  <si>
    <t>Herb Parsley Italian Flat Leaf</t>
  </si>
  <si>
    <t>Herb Rosemary Barbecue</t>
  </si>
  <si>
    <t>Herb Rosemary Gorizia</t>
  </si>
  <si>
    <t>Herb Sage Berggarten</t>
  </si>
  <si>
    <t>Herb Sage Purple</t>
  </si>
  <si>
    <t>Herb Sage Rutilans (pineapple)</t>
  </si>
  <si>
    <t>Herb Sage Tricolour</t>
  </si>
  <si>
    <t>Herb Stevia rebaudiana</t>
  </si>
  <si>
    <t>Herb Thyme French</t>
  </si>
  <si>
    <t>Herb Thyme Golden Lemon</t>
  </si>
  <si>
    <t>Herb Thyme Lemon</t>
  </si>
  <si>
    <t>Herb Thyme Silver</t>
  </si>
  <si>
    <t>Multi Species Confetti Garden Blaze of Glory</t>
  </si>
  <si>
    <t>Multi Species Confetti Garden Blue Danube</t>
  </si>
  <si>
    <t>Multi Species Confetti Garden Endurable Lilac</t>
  </si>
  <si>
    <t>Multi Species Confetti Garden Northern Lights</t>
  </si>
  <si>
    <t>Multi Species Confetti Garden Peppermint Candy</t>
  </si>
  <si>
    <t>Multi Species Confetti Garden Pumpkin Spice</t>
  </si>
  <si>
    <t>Multi Species Confetti Garden Purple Cleopatra</t>
  </si>
  <si>
    <t>Multi Species Confetti Garden Shocking Blue</t>
  </si>
  <si>
    <t>Multi Species Confetti Garden Shocking Pink</t>
  </si>
  <si>
    <t>Multi Species Confetti Garden Shocking Touch</t>
  </si>
  <si>
    <t>AC-Alternanthera Choco Chili</t>
  </si>
  <si>
    <t>AC-Artemisia Sea Salt</t>
  </si>
  <si>
    <t>AC-Asparagus Sprengeri</t>
  </si>
  <si>
    <t>AC-Coleus Great Falls Angel</t>
  </si>
  <si>
    <t>AC-Coleus Great Falls Iguazu</t>
  </si>
  <si>
    <t>AC-Coleus Great Falls Niagara</t>
  </si>
  <si>
    <t>AC-Coleus Great Falls Rose Gold</t>
  </si>
  <si>
    <t>AC-Coleus Great Falls Yosemite</t>
  </si>
  <si>
    <t>AC-Coleus Kingswood Torch</t>
  </si>
  <si>
    <t>AC-Coleus Main Street Alligator Alley</t>
  </si>
  <si>
    <t>AC-Coleus Main Street Beale Street</t>
  </si>
  <si>
    <t>AC-Coleus Main Street Bourbon Street</t>
  </si>
  <si>
    <t>AC-Coleus Main Street Broad Street</t>
  </si>
  <si>
    <t>AC-Coleus Main Street Chartres Street</t>
  </si>
  <si>
    <t>AC-Coleus Main Street Ocean Drive</t>
  </si>
  <si>
    <t>AC-Coleus Main Street Orchard Road</t>
  </si>
  <si>
    <t>AC-Coleus Main Street River Walk</t>
  </si>
  <si>
    <t>AC-Coleus Main Street Ruby Road</t>
  </si>
  <si>
    <t>AC-Coleus Main Street Venice Boulevard</t>
  </si>
  <si>
    <t>AC-Coleus Main Street Wall Street</t>
  </si>
  <si>
    <t>AC-Coleus Main Street Yonge Street</t>
  </si>
  <si>
    <t>AC-Coleus Stained Glassworks Le Freak</t>
  </si>
  <si>
    <t>AC-Coleus Stained Glassworks Luminesce</t>
  </si>
  <si>
    <t>AC-Coleus Stained Glassworks Palisade (sub for Velvet)</t>
  </si>
  <si>
    <t>AC-Coleus Stained Glassworks Royalty</t>
  </si>
  <si>
    <t>AC-Coleus Under the Sea Bone Fish</t>
  </si>
  <si>
    <t>AC-Coleus Under the Sea Coral Copper</t>
  </si>
  <si>
    <t>AC-Coleus Under the Sea Electric Coral</t>
  </si>
  <si>
    <t>AC-Coleus Under the Sea Electric Eel</t>
  </si>
  <si>
    <t>AC-Coleus Under the Sea Fish Net</t>
  </si>
  <si>
    <t>AC-Coleus Under the Sea Gold Anemone</t>
  </si>
  <si>
    <t>AC-Coleus Under the Sea King Crab</t>
  </si>
  <si>
    <t>AC-Coleus Under the Sea Lime Shrimp</t>
  </si>
  <si>
    <t>AC-Coleus Under the Sea Red Coral</t>
  </si>
  <si>
    <t>AC-Coleus Under the Sea Yellow Fin Tuna</t>
  </si>
  <si>
    <t>AC-Cyperus Prolifer Cleopatra 50 ct</t>
  </si>
  <si>
    <t>AC-Dichondra Silver Falls</t>
  </si>
  <si>
    <t>AC-Dracaena indivsa</t>
  </si>
  <si>
    <t>AC-English Ivy (Hedera helix) Glacier</t>
  </si>
  <si>
    <t>AC-English Ivy (Hedera helix) Gold Child</t>
  </si>
  <si>
    <t>AC-English Ivy (Hedera helix) Ralf</t>
  </si>
  <si>
    <t>AC-German Ivy Green</t>
  </si>
  <si>
    <t>AC-German Ivy Variegated</t>
  </si>
  <si>
    <t>AC-Helichrysum Icicles</t>
  </si>
  <si>
    <t>AC-Helichrysum Lemon</t>
  </si>
  <si>
    <t>AC-Helichrysum Mini Silver</t>
  </si>
  <si>
    <t>AC-Helichrysum Silver</t>
  </si>
  <si>
    <t>AC-Helichrysum Variegata</t>
  </si>
  <si>
    <t>AC-Hypoestes Lotty Dotty Pink</t>
  </si>
  <si>
    <t>AC-Hypoestes Lotty Dotty Red</t>
  </si>
  <si>
    <t>AC-Hypoestes Lotty Dotty Rose</t>
  </si>
  <si>
    <t>AC-Hypoestes Lotty Dotty White</t>
  </si>
  <si>
    <t>AC-Ipomoea Batatas Blackie</t>
  </si>
  <si>
    <t>AC-Ipomoea Batatas Bright Ideas Black</t>
  </si>
  <si>
    <t>AC-Ipomoea Batatas Bright Ideas Lime</t>
  </si>
  <si>
    <t>AC-Ipomoea Batatas Bright Ideas Rusty Red</t>
  </si>
  <si>
    <t>AC-Ipomoea Batatas FloraMia Cameo</t>
  </si>
  <si>
    <t>AC-Ipomoea Batatas FloraMia Limon Wedge</t>
  </si>
  <si>
    <t>AC-Ipomoea Batatas Marguerite</t>
  </si>
  <si>
    <t>AC-Ipomoea Batatas Tricolour</t>
  </si>
  <si>
    <t>AC-Juncus Blue Arrows  </t>
  </si>
  <si>
    <t>AC-Juncus Twister</t>
  </si>
  <si>
    <t>AC-Lamiastrum Silver Frost</t>
  </si>
  <si>
    <t>AC-Lamium White Nancy</t>
  </si>
  <si>
    <t>AC-Lysimachia Goldilocks</t>
  </si>
  <si>
    <t>AC-Lysimachia Sunburst</t>
  </si>
  <si>
    <t>AC-Plectranthus Lemon Twist</t>
  </si>
  <si>
    <t>AC-Plectranthus Variegata</t>
  </si>
  <si>
    <t>AC-Satureja Indian Mint</t>
  </si>
  <si>
    <t>AC-Senecio Angel Wings 72 ct</t>
  </si>
  <si>
    <t>AC-Senecio Silver Gleam</t>
  </si>
  <si>
    <t>AC-Senecio Winter Whispers</t>
  </si>
  <si>
    <t>AC-Setcreasea Pink Stripes</t>
  </si>
  <si>
    <t>AC-Setcreasea Purple Heart</t>
  </si>
  <si>
    <t>AC-Tradescantia Zebra Rainbow</t>
  </si>
  <si>
    <t>AC-Tradescantia Zebra Red Silver</t>
  </si>
  <si>
    <t>AC-Tradescantia Zebra White</t>
  </si>
  <si>
    <t>AC-Tradescantia Zebra Yellow</t>
  </si>
  <si>
    <t>AC-Vinca Major Expoflora</t>
  </si>
  <si>
    <t>AC-Vinca Major Variegated</t>
  </si>
  <si>
    <t>AC-Vinca Major Wojo's Jem</t>
  </si>
  <si>
    <t>Aeonium decorum Kiwi</t>
  </si>
  <si>
    <t>Aglaonema pictum Tricolour</t>
  </si>
  <si>
    <t>Aglaonema Red Army</t>
  </si>
  <si>
    <t>Alocasia Bambino Arrow (Variegated)</t>
  </si>
  <si>
    <t>Alocasia Polly Variegated</t>
  </si>
  <si>
    <t>Alocasia watsoniana Lightning</t>
  </si>
  <si>
    <t>Alocasia zebrina Jacklyn</t>
  </si>
  <si>
    <t>Aloe aristata</t>
  </si>
  <si>
    <t>Aloe aristata Snow</t>
  </si>
  <si>
    <t>Amydrium medium Spiderman</t>
  </si>
  <si>
    <t>Angelonia Alonia Big Bicolour Pink Imp</t>
  </si>
  <si>
    <t>Angelonia Alonia Big Bicolour Purple</t>
  </si>
  <si>
    <t>Angelonia Alonia Big Blue</t>
  </si>
  <si>
    <t>Angelonia Alonia Big Cherry</t>
  </si>
  <si>
    <t>Angelonia Alonia Big Dark Pink</t>
  </si>
  <si>
    <t>Angelonia Alonia Big Grape</t>
  </si>
  <si>
    <t>Angelonia Alonia Big Indigo</t>
  </si>
  <si>
    <t>Angelonia Alonia Big Snow</t>
  </si>
  <si>
    <t>Anthurium magnificum</t>
  </si>
  <si>
    <t>Argyranthemum Beauty Yellow</t>
  </si>
  <si>
    <t>Bacopa (Sutera) Scopia Double Indigo</t>
  </si>
  <si>
    <t>Bacopa (Sutera) Scopia Double Snowball</t>
  </si>
  <si>
    <t>Bacopa (Sutera) Scopia Gulliver Blue</t>
  </si>
  <si>
    <t>Bacopa (Sutera) Scopia Gulliver Compact Purple</t>
  </si>
  <si>
    <t>Bacopa (Sutera) Scopia Gulliver Compact Rosa</t>
  </si>
  <si>
    <t>Bacopa (Sutera) Scopia Gulliver Compact White</t>
  </si>
  <si>
    <t>Bacopa (Sutera) Scopia Gulliver Pink</t>
  </si>
  <si>
    <t>Bacopa (Sutera) Scopia Gulliver White</t>
  </si>
  <si>
    <t>Begonia Big Red (green leaf)</t>
  </si>
  <si>
    <t>Begonia bol. Beauvilia Dark Salmon</t>
  </si>
  <si>
    <t>Begonia bol. Beauvilia Hot Pink</t>
  </si>
  <si>
    <t>Begonia bol. Beauvilia Red</t>
  </si>
  <si>
    <t>Begonia bol. Beauvilia White</t>
  </si>
  <si>
    <t>Begonia bol. Beauvilia Yellow</t>
  </si>
  <si>
    <t>Begonia bol. Summerwings Compact Orange</t>
  </si>
  <si>
    <t>Begonia bol. Waterfall Angel Soft Orange</t>
  </si>
  <si>
    <t>Begonia bol. Waterfall Angel Soft Pink</t>
  </si>
  <si>
    <t>Begonia bol. Waterfall Encanto Orange Improved</t>
  </si>
  <si>
    <t>Begonia bol. Waterfall Encanto Pink</t>
  </si>
  <si>
    <t>Begonia bol. Waterfall Encanto Red</t>
  </si>
  <si>
    <t>Begonia bol. Waterfall Encanto White Blush</t>
  </si>
  <si>
    <t>Begonia Dragon Wing Pink</t>
  </si>
  <si>
    <t>Begonia Dragon Wing Red</t>
  </si>
  <si>
    <t>Begonia Dragon Wing White</t>
  </si>
  <si>
    <t>Begonia elatior Radiant Rieger Rana</t>
  </si>
  <si>
    <t>Begonia elatior Radiant Rieger Rebecca</t>
  </si>
  <si>
    <t>Begonia elatior Radiant Rieger Red Halo</t>
  </si>
  <si>
    <t>Begonia elatior Radiant Rieger Reina</t>
  </si>
  <si>
    <t>Begonia elatior Radiant Rieger Renate</t>
  </si>
  <si>
    <t>Begonia elatior Radiant Rieger Revita</t>
  </si>
  <si>
    <t>Begonia elatior Radiant Rieger Riley</t>
  </si>
  <si>
    <t>Begonia elatior Radiant Rieger Rolinde</t>
  </si>
  <si>
    <t>Begonia elatior Radiant Rieger Romance</t>
  </si>
  <si>
    <t>Begonia elatior Rieger Baladin</t>
  </si>
  <si>
    <t>Begonia elatior Rieger Banita</t>
  </si>
  <si>
    <t>Begonia elatior Rieger Barkos</t>
  </si>
  <si>
    <t>Begonia elatior Rieger Batik</t>
  </si>
  <si>
    <t>Begonia elatior Rieger Berseba</t>
  </si>
  <si>
    <t>Begonia elatior Rieger Blitz</t>
  </si>
  <si>
    <t>Begonia elatior Rieger Borias</t>
  </si>
  <si>
    <t>Begonia elatior Rieger Carmen Red</t>
  </si>
  <si>
    <t>Begonia elatior Rieger Carneval</t>
  </si>
  <si>
    <t>Begonia elatior Rieger Clara</t>
  </si>
  <si>
    <t>Begonia elatior Rieger Dragone Sunset</t>
  </si>
  <si>
    <t>Begonia elatior Rieger Evi Bright Pink</t>
  </si>
  <si>
    <t>Begonia elatior Rieger Glory Bicolour</t>
  </si>
  <si>
    <t>Begonia elatior Rieger Hailey Peach</t>
  </si>
  <si>
    <t>Begonia elatior Rieger Karen</t>
  </si>
  <si>
    <t>Begonia elatior Rieger Macarouge</t>
  </si>
  <si>
    <t>Begonia elatior Rieger Nadine</t>
  </si>
  <si>
    <t>Begonia elatior Rieger Nelly</t>
  </si>
  <si>
    <t>Begonia elatior Rieger Netja Dark</t>
  </si>
  <si>
    <t>Begonia elatior Rieger Oh So Orange</t>
  </si>
  <si>
    <t>Begonia elatior Rieger Peggy</t>
  </si>
  <si>
    <t>Begonia elatior Rieger Sandrine</t>
  </si>
  <si>
    <t>Begonia elatior Rieger Valentine Red</t>
  </si>
  <si>
    <t>Begonia elatior Rieger Valentino Pink</t>
  </si>
  <si>
    <t>Begonia elatior Rieger Vermillion Hot Pink</t>
  </si>
  <si>
    <t>Begonia elatior Rieger Vermillion Red</t>
  </si>
  <si>
    <t>Begonia elatior Rieger Veronica</t>
  </si>
  <si>
    <t>Begonia elatior Solenia Apricot</t>
  </si>
  <si>
    <t>Begonia elatior Solenia Chocolate Orange</t>
  </si>
  <si>
    <t>Begonia elatior Solenia Dark Pink</t>
  </si>
  <si>
    <t>Begonia elatior Solenia Dusty Rose</t>
  </si>
  <si>
    <t>Begonia elatior Solenia Light Pink</t>
  </si>
  <si>
    <t>Begonia elatior Solenia Red Imp.</t>
  </si>
  <si>
    <t>Begonia elatior Solenia Velvet Red</t>
  </si>
  <si>
    <t>Begonia elatior Solenia Yellow</t>
  </si>
  <si>
    <t>Begonia Nonstop Appleblossom 50 count tray</t>
  </si>
  <si>
    <t>Begonia Nonstop Appleblossom 102 count</t>
  </si>
  <si>
    <t>Begonia Nonstop Deep Rose 50 count tray</t>
  </si>
  <si>
    <t>Begonia Nonstop Deep Rose 102 count</t>
  </si>
  <si>
    <t>Begonia Nonstop Deep Salmon 102 count</t>
  </si>
  <si>
    <t>Begonia Nonstop Fire 50 count tray</t>
  </si>
  <si>
    <t>Begonia Nonstop Fire 102 count</t>
  </si>
  <si>
    <t>Begonia Nonstop Mocca Cherry 50 count tray</t>
  </si>
  <si>
    <t>Begonia Nonstop Mocca Cherry 102 count</t>
  </si>
  <si>
    <t>Begonia Nonstop Mocca Deep Orange 50 count tray</t>
  </si>
  <si>
    <t>Begonia Nonstop Mocca Deep Orange 102 count</t>
  </si>
  <si>
    <t>Begonia Nonstop Mocca Pink Shades 50 count tray</t>
  </si>
  <si>
    <t>Begonia Nonstop Mocca Pink Shades 102 count</t>
  </si>
  <si>
    <t>Begonia Nonstop Mocca Scarlet 50 count tray</t>
  </si>
  <si>
    <t>Begonia Nonstop Mocca Scarlet 102 count</t>
  </si>
  <si>
    <t>Begonia Nonstop Mocca White 50 count tray</t>
  </si>
  <si>
    <t>Begonia Nonstop Mocca White 102 count</t>
  </si>
  <si>
    <t>Begonia Nonstop Mocca Yellow 50 count tray</t>
  </si>
  <si>
    <t>Begonia Nonstop Mocca Yellow 102 count</t>
  </si>
  <si>
    <t>Begonia Nonstop Orange 50 count tray</t>
  </si>
  <si>
    <t>Begonia Nonstop Orange 102 count</t>
  </si>
  <si>
    <t>Begonia Nonstop Pink 50 count tray</t>
  </si>
  <si>
    <t>Begonia Nonstop Pink 102 count</t>
  </si>
  <si>
    <t>Begonia Nonstop Red 50 count tray</t>
  </si>
  <si>
    <t>Begonia Nonstop Red 102 count</t>
  </si>
  <si>
    <t>Begonia Nonstop White 50 count tray</t>
  </si>
  <si>
    <t>Begonia Nonstop White 102 count</t>
  </si>
  <si>
    <t>Begonia Nonstop Yellow 50 count tray</t>
  </si>
  <si>
    <t>Begonia Nonstop Yellow 102 count</t>
  </si>
  <si>
    <t>Begonia Viking Pink Chocolate Leaf</t>
  </si>
  <si>
    <t>Begonia Viking Pink on Green</t>
  </si>
  <si>
    <t>Begonia Viking Red on Chocolate</t>
  </si>
  <si>
    <t>Begonia Viking Red on Green</t>
  </si>
  <si>
    <t>Begonia Viking White on Green</t>
  </si>
  <si>
    <t>Begonia Viking XL Pink on Green</t>
  </si>
  <si>
    <t>Begonia Viking XL Red on Green</t>
  </si>
  <si>
    <t>Bidens Bidy Boom Red</t>
  </si>
  <si>
    <t>Bidens Bidy Gonzales Trailing</t>
  </si>
  <si>
    <t>Bidens Blazing Embers</t>
  </si>
  <si>
    <t>Bidens Blazing Ring of Fire</t>
  </si>
  <si>
    <t>Bidens Blazing Star</t>
  </si>
  <si>
    <t>Bidens Mega Charm</t>
  </si>
  <si>
    <t>Bidens Pretty In Pink Improved</t>
  </si>
  <si>
    <t>Bidens Spicy Electric White</t>
  </si>
  <si>
    <t>Bidens White Delight Improved</t>
  </si>
  <si>
    <t>Bidens Yellow Sunshine</t>
  </si>
  <si>
    <t>Bracteantha Cottage Bronze 50 ct</t>
  </si>
  <si>
    <t>Bracteantha Cottage Lemon 50 ct</t>
  </si>
  <si>
    <t>Bracteantha Cottage Orange 50 ct</t>
  </si>
  <si>
    <t>Bracteantha Cottage Pink 50 ct</t>
  </si>
  <si>
    <t>Bracteantha Cottage Toffee 50 ct</t>
  </si>
  <si>
    <t>Bracteantha Cottage White 50 ct</t>
  </si>
  <si>
    <t>Bracteantha Granvia Gold</t>
  </si>
  <si>
    <t>Calibrachoa Aloha Canary Yellow</t>
  </si>
  <si>
    <t>Calibrachoa Aloha Kona Blue Sky</t>
  </si>
  <si>
    <t>Calibrachoa Aloha Kona Dark Lavender</t>
  </si>
  <si>
    <t>Calibrachoa Aloha Kona Dark Red 2022</t>
  </si>
  <si>
    <t>Calibrachoa Aloha Kona Fuchsia</t>
  </si>
  <si>
    <t>Calibrachoa Aloha Kona Honeycomb</t>
  </si>
  <si>
    <t>Calibrachoa Aloha Kona Hot Orange</t>
  </si>
  <si>
    <t>Calibrachoa Aloha Kona Hot Pink</t>
  </si>
  <si>
    <t>Calibrachoa Aloha Kona Midnight Blue</t>
  </si>
  <si>
    <t>Calibrachoa Aloha Kona Neon</t>
  </si>
  <si>
    <t>Calibrachoa Aloha Kona Pineapple</t>
  </si>
  <si>
    <t>Calibrachoa Aloha Kona Royal White</t>
  </si>
  <si>
    <t>Calibrachoa Aloha Kona Sunshine</t>
  </si>
  <si>
    <t>Calibrachoa Aloha Kona Tiki Soft Pink</t>
  </si>
  <si>
    <t>Calibrachoa Aloha Kona True Blue</t>
  </si>
  <si>
    <t>Calibrachoa Aloha Kona White 2024</t>
  </si>
  <si>
    <t>Calibrachoa Aloha Kona Yellow</t>
  </si>
  <si>
    <t>Calibrachoa Aloha Nani Appleblossom</t>
  </si>
  <si>
    <t>Calibrachoa Aloha Nani Blue Sky</t>
  </si>
  <si>
    <t>Calibrachoa Aloha Nani Dark Red</t>
  </si>
  <si>
    <t>Calibrachoa Aloha Nani Golden Girl</t>
  </si>
  <si>
    <t>Calibrachoa Aloha Nani White</t>
  </si>
  <si>
    <t>Calibrachoa Calibasket Dracula</t>
  </si>
  <si>
    <t>Calibrachoa Calibasket Sunny Side</t>
  </si>
  <si>
    <t>Calibrachoa Calibasket Yellow</t>
  </si>
  <si>
    <t>Calibrachoa Calitastic Ballerina</t>
  </si>
  <si>
    <t>Calibrachoa Calitastic Blood Orange</t>
  </si>
  <si>
    <t>Calibrachoa Calitastic Bordeaux Star</t>
  </si>
  <si>
    <t>Calibrachoa Calitastic Bright Purple</t>
  </si>
  <si>
    <t>Calibrachoa Calitastic Bright Red</t>
  </si>
  <si>
    <t>Calibrachoa Calitastic Butter</t>
  </si>
  <si>
    <t>Calibrachoa Calitastic Cappucino</t>
  </si>
  <si>
    <t>Calibrachoa Calitastic Papaya</t>
  </si>
  <si>
    <t>Calibrachoa Calitastic Pumpkin Spice</t>
  </si>
  <si>
    <t>Calibrachoa Calitastic Raspberry</t>
  </si>
  <si>
    <t>Calibrachoa Calitastic Violaceous</t>
  </si>
  <si>
    <t>Calibrachoa Calitastic White</t>
  </si>
  <si>
    <t>Calibrachoa Candy Shop Candy Crush</t>
  </si>
  <si>
    <t>Calibrachoa Candy Shop Fancy Berry</t>
  </si>
  <si>
    <t>Calibrachoa Candy Shop Grape Splash</t>
  </si>
  <si>
    <t>Calibrachoa Candy Shop Sweet Dreams</t>
  </si>
  <si>
    <t>Calibrachoa Celebration Double Blue - CA</t>
  </si>
  <si>
    <t>Calibrachoa Celebration Double Dark Red - CA</t>
  </si>
  <si>
    <t>Calibrachoa Celebration Double Pink-A-Dot - CA</t>
  </si>
  <si>
    <t>Calibrachoa Celebration Double Yellow - CA</t>
  </si>
  <si>
    <t>Calibrachoa Chameleon Atomic Orange</t>
  </si>
  <si>
    <t>Calibrachoa Chameleon Blackberry Pie</t>
  </si>
  <si>
    <t>Calibrachoa Chameleon Blueberry Scone</t>
  </si>
  <si>
    <t>Calibrachoa Chameleon Sunshine Berry</t>
  </si>
  <si>
    <t>Calibrachoa Chameleon Tart Deco</t>
  </si>
  <si>
    <t>Calibrachoa Colibri Bright Red</t>
  </si>
  <si>
    <t>Calibrachoa Colibri Dark Lavender</t>
  </si>
  <si>
    <t>Calibrachoa Colibri Lemon</t>
  </si>
  <si>
    <t>Calibrachoa Colibri Malibu Pink</t>
  </si>
  <si>
    <t>Calibrachoa Colibri Pure White</t>
  </si>
  <si>
    <t>Calibrachoa Colibri Spark Purple</t>
  </si>
  <si>
    <t>Calibrachoa Colibri Tangerine</t>
  </si>
  <si>
    <t>Calibrachoa Eyeconic Apricot</t>
  </si>
  <si>
    <t>Calibrachoa Eyeconic Cherry Blossom</t>
  </si>
  <si>
    <t>Calibrachoa Eyeconic Orange</t>
  </si>
  <si>
    <t>Calibrachoa Eyeconic Purple</t>
  </si>
  <si>
    <t>Calibrachoa Hula Appleblossom</t>
  </si>
  <si>
    <t>Calibrachoa Hula Blue</t>
  </si>
  <si>
    <t>Calibrachoa Hula Gold Medal</t>
  </si>
  <si>
    <t>Calibrachoa Hula Hot Pink</t>
  </si>
  <si>
    <t>Calibrachoa Hula Orange</t>
  </si>
  <si>
    <t>Calibrachoa Hula Pastel Pink</t>
  </si>
  <si>
    <t>Calibrachoa Hula Red</t>
  </si>
  <si>
    <t>Calibrachoa Hula Soft Pink</t>
  </si>
  <si>
    <t>Calibrachoa Lia Abstract Lemon Cherry</t>
  </si>
  <si>
    <t>Calibrachoa Lia Blue</t>
  </si>
  <si>
    <t>Calibrachoa Lia Bubblegum</t>
  </si>
  <si>
    <t>Calibrachoa Lia Cranberry</t>
  </si>
  <si>
    <t>Calibrachoa Lia Dark Red</t>
  </si>
  <si>
    <t>Calibrachoa Lia Glaze</t>
  </si>
  <si>
    <t>Calibrachoa Lia Spark Pink</t>
  </si>
  <si>
    <t>Calibrachoa Lia Violet</t>
  </si>
  <si>
    <t>Calibrachoa Lia Yellow</t>
  </si>
  <si>
    <t>Calibrachoa Noa Blue Legend</t>
  </si>
  <si>
    <t>Calibrachoa Ombre Pink</t>
  </si>
  <si>
    <t>Calibrachoa TikTok Blue #23</t>
  </si>
  <si>
    <t>Calibrachoa TikTok Grape</t>
  </si>
  <si>
    <t>Calibrachoa TikTok Pink</t>
  </si>
  <si>
    <t>Calibrachoa TikTok Rose</t>
  </si>
  <si>
    <t>Calibrachoa TikTok White</t>
  </si>
  <si>
    <t>Canna Cannova Bronze Orange</t>
  </si>
  <si>
    <t>Canna Cannova Bronze Peach</t>
  </si>
  <si>
    <t>Canna Cannova Bronze Scarlet</t>
  </si>
  <si>
    <t>Canna Cannova Mango</t>
  </si>
  <si>
    <t>Canna Cannova Red Golden Flame</t>
  </si>
  <si>
    <t>Canna Cannova Rose</t>
  </si>
  <si>
    <t>Canna Cannova Scarlet</t>
  </si>
  <si>
    <t>Canna Cannova Yellow</t>
  </si>
  <si>
    <t>Celosia Dragon's Breath</t>
  </si>
  <si>
    <t>Celosia Kelos Atomic Violet</t>
  </si>
  <si>
    <t>Celosia Kelos Fire Orange</t>
  </si>
  <si>
    <t>Celosia Kelos Fire Pink</t>
  </si>
  <si>
    <t>Celosia Kelos Fire Purple</t>
  </si>
  <si>
    <t>Celosia Kelos Fire Red</t>
  </si>
  <si>
    <t>Celosia Kelos Fire Yellow</t>
  </si>
  <si>
    <t>Cercestis mirabilis</t>
  </si>
  <si>
    <t>Cleome Clio Magenta</t>
  </si>
  <si>
    <t>Cleome Clio Pink Lady Imp</t>
  </si>
  <si>
    <t>Cotyledon orbiculata Higginsiae</t>
  </si>
  <si>
    <t>Cotyledon pendens</t>
  </si>
  <si>
    <t>Crassula arborescens Curly</t>
  </si>
  <si>
    <t>Crassula ovata Compact</t>
  </si>
  <si>
    <t>Crassula ovata New Sunset</t>
  </si>
  <si>
    <t>Crassula portulacaea Hobbit</t>
  </si>
  <si>
    <t>Crassula swaziensis variegata</t>
  </si>
  <si>
    <t>Crassula Tenelli</t>
  </si>
  <si>
    <t>Cuphea Cubano Cristo</t>
  </si>
  <si>
    <t>Cuphea Cubano Presidente</t>
  </si>
  <si>
    <t>Dahlia Darlin Orange Flare</t>
  </si>
  <si>
    <t>Dahlia Darlin Radiant Peach</t>
  </si>
  <si>
    <t>Dahlia Darlin Ruby</t>
  </si>
  <si>
    <t>Dahlia Darlin Vintage Rose</t>
  </si>
  <si>
    <t>Dahlia Darlin White</t>
  </si>
  <si>
    <t>Dahlia Darlin Yellow</t>
  </si>
  <si>
    <t>Dahlia Hypnotica Electric Pink</t>
  </si>
  <si>
    <t>Dahlia Hypnotica Icarus</t>
  </si>
  <si>
    <t>Dahlia Hypnotica Lavender</t>
  </si>
  <si>
    <t>Dahlia Hypnotica Lemon Swirl</t>
  </si>
  <si>
    <t>Dahlia Hypnotica Red Improved</t>
  </si>
  <si>
    <t>Dahlia Hypnotica Rose Bicolour</t>
  </si>
  <si>
    <t>Dahlia Hypnotica Tequila Sunrise</t>
  </si>
  <si>
    <t>Dahlia Hypnotica White</t>
  </si>
  <si>
    <t>Dahlia Hypnotica Yellow</t>
  </si>
  <si>
    <t>Dahlia LaBella Maggiore Fun Pastel</t>
  </si>
  <si>
    <t>Dahlia Novation Hot Pink</t>
  </si>
  <si>
    <t>Dahlia Novation Pink Bicolour</t>
  </si>
  <si>
    <t>Dahlia Novation Pumpkin Spice</t>
  </si>
  <si>
    <t>Dahlia Novation Red</t>
  </si>
  <si>
    <t>Dahlia Novation Ruby</t>
  </si>
  <si>
    <t>Dahlia Novation Salmon</t>
  </si>
  <si>
    <t>Dahlia Novation White</t>
  </si>
  <si>
    <t>Dahlia Novation Yellow</t>
  </si>
  <si>
    <t>Dahlia StarSister Crimson Picotee</t>
  </si>
  <si>
    <t>Delospermum echinatum</t>
  </si>
  <si>
    <t>Dieffenbachia White Blizzard</t>
  </si>
  <si>
    <t>Dipladenia Bella Deep Red 50 ct</t>
  </si>
  <si>
    <t>Dipladenia Bella Hot Pink 50 ct</t>
  </si>
  <si>
    <t>Dipladenia Bella Pink 50 ct</t>
  </si>
  <si>
    <t>Dipladenia Bella Scarlet 50 ct</t>
  </si>
  <si>
    <t>Dipladenia Bella White 50 ct</t>
  </si>
  <si>
    <t>Echeveria agavoides Miranda</t>
  </si>
  <si>
    <t>Echeveria Asante Sana</t>
  </si>
  <si>
    <t>Echeveria Aurora</t>
  </si>
  <si>
    <t>Echeveria Big Lilac</t>
  </si>
  <si>
    <t>Echeveria Costa</t>
  </si>
  <si>
    <t>Echeveria Estrella (Blue Star)</t>
  </si>
  <si>
    <t>Echeveria Green Gilva</t>
  </si>
  <si>
    <t>Echeveria hookerii</t>
  </si>
  <si>
    <t>Echeveria Jasiri</t>
  </si>
  <si>
    <t>Echeveria Lotus (Spoons)</t>
  </si>
  <si>
    <t>Echeveria Marrom</t>
  </si>
  <si>
    <t>Echeveria Melaco</t>
  </si>
  <si>
    <t>Echeveria nodulosa</t>
  </si>
  <si>
    <t>Echeveria Pearl of Nurnberg</t>
  </si>
  <si>
    <t>Echeveria Pink Edge</t>
  </si>
  <si>
    <t>Echeveria Preta</t>
  </si>
  <si>
    <t>Echeveria Red Sky</t>
  </si>
  <si>
    <t>Echeveria scheideckeri  </t>
  </si>
  <si>
    <t>Echeveria setosa</t>
  </si>
  <si>
    <t>Echeveria Summer</t>
  </si>
  <si>
    <t>Echeveria Yummie</t>
  </si>
  <si>
    <t>Epipremnum giganteum</t>
  </si>
  <si>
    <t>Euphorbia Starblast Pink</t>
  </si>
  <si>
    <t>Euphorbia Starblast Soft Pink</t>
  </si>
  <si>
    <t>Euphorbia Starblast White</t>
  </si>
  <si>
    <t>Fuchsia Bella Evita</t>
  </si>
  <si>
    <t>Fuchsia Bella Lisa</t>
  </si>
  <si>
    <t>Fuchsia Bella Mariska</t>
  </si>
  <si>
    <t>Fuchsia Bella Nikita</t>
  </si>
  <si>
    <t>Fuchsia Bella Nora</t>
  </si>
  <si>
    <t>Fuchsia Bella Sacha</t>
  </si>
  <si>
    <t>Fuchsia Bella Soila</t>
  </si>
  <si>
    <t>Fuchsia trailing Annabelle White</t>
  </si>
  <si>
    <t>Fuchsia trailing Blue Eyes</t>
  </si>
  <si>
    <t>Fuchsia trailing Dark Eyes</t>
  </si>
  <si>
    <t>Fuchsia trailing Deep Purple</t>
  </si>
  <si>
    <t>Fuchsia trailing Lena</t>
  </si>
  <si>
    <t>Fuchsia trailing Marinka</t>
  </si>
  <si>
    <t>Fuchsia trailing New Millenium</t>
  </si>
  <si>
    <t>Fuchsia trailing Pink Marshmallow</t>
  </si>
  <si>
    <t>Fuchsia trailing Swingtime</t>
  </si>
  <si>
    <t>Gaura Graceful Pink</t>
  </si>
  <si>
    <t>Gaura Graceful White</t>
  </si>
  <si>
    <t>Geranium Fancy Zonal - Mrs. Pollock</t>
  </si>
  <si>
    <t>Geranium Fancy Zonal - Occold Shield</t>
  </si>
  <si>
    <t>Geranium Fancy Zonal - Vancouver Centennial</t>
  </si>
  <si>
    <t>Geranium Fancy Zonal - Wilhelm Langguth</t>
  </si>
  <si>
    <t>Geranium Fragrant - Citrus Scented Citriodorum</t>
  </si>
  <si>
    <t>Geranium Interspecific - Big EEZE Coral</t>
  </si>
  <si>
    <t>Geranium Interspecific - Big EEZE Dark Red</t>
  </si>
  <si>
    <t>Geranium Interspecific - Big EEZE Foxy Flamingo</t>
  </si>
  <si>
    <t>Geranium Interspecific - Big EEZE Fuchsia Blue</t>
  </si>
  <si>
    <t>Geranium Interspecific - Big EEZE Neon</t>
  </si>
  <si>
    <t>Geranium Interspecific - Big EEZE Pink</t>
  </si>
  <si>
    <t>Geranium Interspecific - Big EEZE Sakura</t>
  </si>
  <si>
    <t>Geranium Interspecific - Big EEZE Salmon</t>
  </si>
  <si>
    <t>Geranium Interspecific - Big Eeze Scarlet</t>
  </si>
  <si>
    <t>Geranium Interspecific - Big Eeze White</t>
  </si>
  <si>
    <t>Geranium Interspecific - Santana Dark Red</t>
  </si>
  <si>
    <t>Geranium Interspecific - Santana Fire</t>
  </si>
  <si>
    <t>Geranium Interspecific - Santana Pink</t>
  </si>
  <si>
    <t>Geranium Interspecific - Santana Pink Splash</t>
  </si>
  <si>
    <t>Geranium Interspecific - Santana Purple</t>
  </si>
  <si>
    <t>Geranium Interspecific - Santana White</t>
  </si>
  <si>
    <t>Geranium Interspecific - Santana White Splash</t>
  </si>
  <si>
    <t>Geranium Ivy - Great Balls of Fire Blue</t>
  </si>
  <si>
    <t>Geranium Ivy - Great Balls of Fire Burgundy Blaze</t>
  </si>
  <si>
    <t>Geranium Ivy - Great Balls of Fire Dark Red</t>
  </si>
  <si>
    <t>Geranium Ivy - Great Balls of Fire Hot Pink</t>
  </si>
  <si>
    <t>Geranium Ivy - Great Balls of Fire Lilac</t>
  </si>
  <si>
    <t>Geranium Ivy - Great Balls of Fire Melon</t>
  </si>
  <si>
    <t>Geranium Ivy - Great Balls of Fire Merlot</t>
  </si>
  <si>
    <t>Geranium Ivy - Great Balls of Fire Pink</t>
  </si>
  <si>
    <t>Geranium Ivy - Great Balls of Fire White</t>
  </si>
  <si>
    <t>Geranium Ivy balcon - Glacier White</t>
  </si>
  <si>
    <t>Geranium Ivy balcon - Mini Cascade Lavender</t>
  </si>
  <si>
    <t>Geranium Ivy balcon - Mini Cascade Pink</t>
  </si>
  <si>
    <t>Geranium Ivy balcon - Mini Cascade Red</t>
  </si>
  <si>
    <t>Geranium Ivy balcon - Ville de Paris Lilac</t>
  </si>
  <si>
    <t>Geranium Ivy balcon - Ville de Paris Pink</t>
  </si>
  <si>
    <t>Geranium Ivy balcon - Ville de Paris Red</t>
  </si>
  <si>
    <t>Geranium Regal - Aristo Bright Red 78 ct</t>
  </si>
  <si>
    <t>Geranium Regal - Aristo Burgundy 78 ct</t>
  </si>
  <si>
    <t>Geranium Regal - Aristo Lilac 78 ct</t>
  </si>
  <si>
    <t>Geranium Regal - Aristo Magenta 78 ct</t>
  </si>
  <si>
    <t>Geranium Regal - Aristo Orchid 78 ct</t>
  </si>
  <si>
    <t>Geranium Regal - Aristo Pink 78 ct</t>
  </si>
  <si>
    <t>Geranium Regal - Aristo Purple Stripes 78 ct</t>
  </si>
  <si>
    <t>Geranium Regal - Aristo Romance 78 ct</t>
  </si>
  <si>
    <t>Geranium Regal - Aristo Strawberry Cream 78 ct</t>
  </si>
  <si>
    <t>Geranium Regal - Aristo Velvet Red 78 ct</t>
  </si>
  <si>
    <t>Geranium Regal - Aristo White 78 ct</t>
  </si>
  <si>
    <t>Geranium Zonal - Darko Blue</t>
  </si>
  <si>
    <t>Geranium Zonal - Darko Cherry</t>
  </si>
  <si>
    <t>Geranium Zonal - Darko Neon Purple</t>
  </si>
  <si>
    <t>Geranium Zonal - Darko Pink</t>
  </si>
  <si>
    <t>Geranium Zonal - Darko Salmon</t>
  </si>
  <si>
    <t>Geranium Zonal - Darko Soft Rose</t>
  </si>
  <si>
    <t>Geranium Zonal - Darko White</t>
  </si>
  <si>
    <t>Geranium Zonal - Elanos Blue</t>
  </si>
  <si>
    <t>Geranium Zonal - Elanos Bordeaux *</t>
  </si>
  <si>
    <t>Geranium Zonal - Elanos Bright Red</t>
  </si>
  <si>
    <t>Geranium Zonal - Elanos Deep Red</t>
  </si>
  <si>
    <t>Geranium Zonal - Elanos Iceberg</t>
  </si>
  <si>
    <t>Geranium Zonal - Elanos Rose</t>
  </si>
  <si>
    <t>Geranium Zonal - Elanos Salmon Chic</t>
  </si>
  <si>
    <t>Geranium Zonal - Elanos Shocking Orange</t>
  </si>
  <si>
    <t>Geranium Zonal - Elanos Shocking Pink</t>
  </si>
  <si>
    <t>Geranium Zonal - Elanos Shocking Violet</t>
  </si>
  <si>
    <t>Geranium Zonal - Flower Fairy Berry</t>
  </si>
  <si>
    <t>Geranium Zonal - Flower Fairy Pink</t>
  </si>
  <si>
    <t>Geranium Zonal - Flower Fairy Velvet</t>
  </si>
  <si>
    <t>Geranium Zonal - Flower Fairy White Splash</t>
  </si>
  <si>
    <t>Geranium Zonal - Moonlight Blue</t>
  </si>
  <si>
    <t>Geranium Zonal - Moonlight Brilliant Red</t>
  </si>
  <si>
    <t>Geranium Zonal - Moonlight Dark Fuchsia</t>
  </si>
  <si>
    <t>Geranium Zonal - Moonlight Dark Red</t>
  </si>
  <si>
    <t>Geranium Zonal - Moonlight Hot Coral</t>
  </si>
  <si>
    <t>Geranium Zonal - Moonlight Lavender</t>
  </si>
  <si>
    <t>Geranium Zonal - Moonlight Light Pink + Big Eye</t>
  </si>
  <si>
    <t>Geranium Zonal - Moonlight Light Salmon</t>
  </si>
  <si>
    <t>Geranium Zonal - Moonlight Orange</t>
  </si>
  <si>
    <t>Geranium Zonal - Moonlight Pink</t>
  </si>
  <si>
    <t>Geranium Zonal - Moonlight Pink + Big Eye</t>
  </si>
  <si>
    <t>Geranium Zonal - Moonlight Raspberry Blush</t>
  </si>
  <si>
    <t>Geranium Zonal - Moonlight Scarlet Red</t>
  </si>
  <si>
    <t>Geranium Zonal - Moonlight White</t>
  </si>
  <si>
    <t>Geranium Zonal - Pinnacle Dark Red</t>
  </si>
  <si>
    <t>Geranium Zonal - Presto Red Brilliant</t>
  </si>
  <si>
    <t>Geranium Zonal - Presto Violet</t>
  </si>
  <si>
    <t>Geranium Zonal - Savannah Blue</t>
  </si>
  <si>
    <t>Geranium Zonal - Savannah Coral</t>
  </si>
  <si>
    <t>Geranium Zonal - Savannah Hot Pink Sizzle</t>
  </si>
  <si>
    <t>Geranium Zonal - Savannah Hot Rod Red</t>
  </si>
  <si>
    <t>Geranium Zonal - Savannah Lavender Splash</t>
  </si>
  <si>
    <t>Geranium Zonal - Savannah Light Salmon</t>
  </si>
  <si>
    <t>Geranium Zonal - Savannah Merlot Sizzle</t>
  </si>
  <si>
    <t>Geranium Zonal - Savannah Neon</t>
  </si>
  <si>
    <t>Geranium Zonal - Savannah Oh So Orange</t>
  </si>
  <si>
    <t>Geranium Zonal - Savannah Pink</t>
  </si>
  <si>
    <t>Geranium Zonal - Savannah Pink Sizzle</t>
  </si>
  <si>
    <t>Geranium Zonal - Savannah Pink Splash</t>
  </si>
  <si>
    <t>Geranium Zonal - Savannah Punch</t>
  </si>
  <si>
    <t>Geranium Zonal - Savannah Really Red</t>
  </si>
  <si>
    <t>Geranium Zonal - Savannah Red</t>
  </si>
  <si>
    <t>Geranium Zonal - Savannah Ruby Sizzle</t>
  </si>
  <si>
    <t>Geranium Zonal - Savannah White</t>
  </si>
  <si>
    <t>Geranium Zonal - Savannah White Splash</t>
  </si>
  <si>
    <t>Geranium Zonal - Sunrise Appleblossom</t>
  </si>
  <si>
    <t>Geranium Zonal - Sunrise Bright Lilac</t>
  </si>
  <si>
    <t>Geranium Zonal - Sunrise Bright Scarlet</t>
  </si>
  <si>
    <t>Geranium Zonal - Sunrise Brilliant Red</t>
  </si>
  <si>
    <t>Geranium Zonal - Sunrise Dark Red</t>
  </si>
  <si>
    <t>Geranium Zonal - Sunrise Hot Pink</t>
  </si>
  <si>
    <t>Geranium Zonal - Sunrise Hot Rose + Eye</t>
  </si>
  <si>
    <t>Geranium Zonal - Sunrise Lavender</t>
  </si>
  <si>
    <t>Geranium Zonal - Sunrise Lavender Red Eye</t>
  </si>
  <si>
    <t>Geranium Zonal - Sunrise Light Pink</t>
  </si>
  <si>
    <t>Geranium Zonal - Sunrise Light Salmon</t>
  </si>
  <si>
    <t>Geranium Zonal - Sunrise Mona Lisa</t>
  </si>
  <si>
    <t>Geranium Zonal - Sunrise Orange</t>
  </si>
  <si>
    <t>Geranium Zonal - Sunrise Purple + Big Eye</t>
  </si>
  <si>
    <t>Geranium Zonal - Sunrise Raspberry Eye</t>
  </si>
  <si>
    <t>Geranium Zonal - Sunrise Red</t>
  </si>
  <si>
    <t>Geranium Zonal - Sunrise Rose + Big Eye</t>
  </si>
  <si>
    <t>Geranium Zonal - Sunrise Ruby Fringe</t>
  </si>
  <si>
    <t>Geranium Zonal - Sunrise Salmon</t>
  </si>
  <si>
    <t>Geranium Zonal - Sunrise Violet</t>
  </si>
  <si>
    <t>Geranium Zonal - Sunrise White</t>
  </si>
  <si>
    <t>Geranium Zonal - Sunrise White + Eye</t>
  </si>
  <si>
    <t>Geranium Zonal - Survivor Baby Face</t>
  </si>
  <si>
    <t>Geranium Zonal - Survivor Blue</t>
  </si>
  <si>
    <t>Geranium Zonal - Survivor Cherry Red</t>
  </si>
  <si>
    <t>Geranium Zonal - Survivor Coral</t>
  </si>
  <si>
    <t>Geranium Zonal - Survivor Dark Red</t>
  </si>
  <si>
    <t>Geranium Zonal - Survivor Fuchsia</t>
  </si>
  <si>
    <t>Geranium Zonal - Survivor Hot Pink</t>
  </si>
  <si>
    <t>Geranium Zonal - Survivor Indigo Sky</t>
  </si>
  <si>
    <t>Geranium Zonal - Survivor Neon Violet</t>
  </si>
  <si>
    <t>Geranium Zonal - Survivor Orange</t>
  </si>
  <si>
    <t>Geranium Zonal - Survivor Pink Charme</t>
  </si>
  <si>
    <t>Geranium Zonal - Survivor Pink Mega Splash</t>
  </si>
  <si>
    <t>Geranium Zonal - Survivor Pink Passion</t>
  </si>
  <si>
    <t>Geranium Zonal - Survivor Salmon Pink</t>
  </si>
  <si>
    <t>Geranium Zonal - Survivor Salmon Sensation</t>
  </si>
  <si>
    <t>Geranium Zonal - Survivor White</t>
  </si>
  <si>
    <t>Geranium Zonal - Tall Dark Handsome Hot Pink</t>
  </si>
  <si>
    <t>Haworthia fasciata Green</t>
  </si>
  <si>
    <t>Haworthia fasciata Universe</t>
  </si>
  <si>
    <t>Haworthia limifolia</t>
  </si>
  <si>
    <t>Haworthia Royal Highness</t>
  </si>
  <si>
    <t>Heather FloriGlory Diana</t>
  </si>
  <si>
    <t>Heather FloriGlory Maria</t>
  </si>
  <si>
    <t>Heather FloriGlory Sofia</t>
  </si>
  <si>
    <t>Heliotrope Midnight Sky</t>
  </si>
  <si>
    <t>House Plant / Succulent Assorted</t>
  </si>
  <si>
    <t>Impatiens Double - Musica Electric Purple</t>
  </si>
  <si>
    <t>Impatiens Double - Musica Elegant Red</t>
  </si>
  <si>
    <t>Impatiens Double - Musica Lavender</t>
  </si>
  <si>
    <t>Impatiens Double - Musica Pink Aroma</t>
  </si>
  <si>
    <t>Impatiens Double - Musica Pure White</t>
  </si>
  <si>
    <t>Impatiens hybrid - SunPatiens Compact Blush Pink</t>
  </si>
  <si>
    <t>Impatiens hybrid - SunPatiens Compact Classic White</t>
  </si>
  <si>
    <t>Impatiens hybrid - SunPatiens Compact Coral Pink</t>
  </si>
  <si>
    <t>Impatiens hybrid - SunPatiens Compact Deep Red</t>
  </si>
  <si>
    <t>Impatiens hybrid - SunPatiens Compact Deep Rose</t>
  </si>
  <si>
    <t>Impatiens hybrid - SunPatiens Compact Electric Orange</t>
  </si>
  <si>
    <t>Impatiens hybrid - SunPatiens Compact Hot Coral</t>
  </si>
  <si>
    <t>Impatiens hybrid - SunPatiens Compact Hot Pink</t>
  </si>
  <si>
    <t>Impatiens hybrid - SunPatiens Compact Lavender Splash</t>
  </si>
  <si>
    <t>Impatiens hybrid - SunPatiens Compact Lilac</t>
  </si>
  <si>
    <t>Impatiens hybrid - SunPatiens Compact Orchid Blush</t>
  </si>
  <si>
    <t>Impatiens hybrid - SunPatiens Compact Purple</t>
  </si>
  <si>
    <t>Impatiens hybrid - SunPatiens Compact Purple Candy</t>
  </si>
  <si>
    <t>Impatiens hybrid - SunPatiens Compact Red</t>
  </si>
  <si>
    <t>Impatiens hybrid - SunPatiens Compact Red Candy</t>
  </si>
  <si>
    <t>Impatiens hybrid - SunPatiens Compact Rose Glow</t>
  </si>
  <si>
    <t>Impatiens hybrid - SunPatiens Compact Tropical Rose</t>
  </si>
  <si>
    <t>Impatiens New Guinea - Harmony Dark Violet</t>
  </si>
  <si>
    <t>Impatiens New Guinea - Harmony Deep Red</t>
  </si>
  <si>
    <t>Impatiens New Guinea - Harmony Pink Smile</t>
  </si>
  <si>
    <t>Impatiens New Guinea - Harmony Purple Cream</t>
  </si>
  <si>
    <t>Impatiens New Guinea - Harmony Red Cardinal</t>
  </si>
  <si>
    <t>Impatiens New Guinea - Harmony Snow</t>
  </si>
  <si>
    <t>Impatiens New Guinea - Magnum Blue</t>
  </si>
  <si>
    <t>Impatiens New Guinea - Magnum Bright Purple</t>
  </si>
  <si>
    <t>Impatiens New Guinea - Magnum Clear Pink</t>
  </si>
  <si>
    <t>Impatiens New Guinea - Magnum Fire</t>
  </si>
  <si>
    <t>Impatiens New Guinea - Magnum Hot Pink</t>
  </si>
  <si>
    <t>Impatiens New Guinea - Magnum Lavender Splash</t>
  </si>
  <si>
    <t>Impatiens New Guinea - Magnum Light Lavender</t>
  </si>
  <si>
    <t>Impatiens New Guinea - Magnum Light Salmon</t>
  </si>
  <si>
    <t>Impatiens New Guinea - Magnum Magenta</t>
  </si>
  <si>
    <t>Impatiens New Guinea - Magnum Orange</t>
  </si>
  <si>
    <t>Impatiens New Guinea - Magnum Pink</t>
  </si>
  <si>
    <t>Impatiens New Guinea - Magnum Red</t>
  </si>
  <si>
    <t>Impatiens New Guinea - Magnum Red Flame</t>
  </si>
  <si>
    <t>Impatiens New Guinea - Magnum Rose Star</t>
  </si>
  <si>
    <t>Impatiens New Guinea - Magnum Violet Star</t>
  </si>
  <si>
    <t>Impatiens New Guinea - Magnum White</t>
  </si>
  <si>
    <t>Impatiens New Guinea - Magnum White Blush</t>
  </si>
  <si>
    <t>Impatiens New Guinea - Magnum Wild Salmon</t>
  </si>
  <si>
    <t>Impatiens New Guinea - Petticoat Blue Star</t>
  </si>
  <si>
    <t>Impatiens New Guinea - Petticoat Cherry Blossom</t>
  </si>
  <si>
    <t>Impatiens New Guinea - Petticoat Colonial White 30284</t>
  </si>
  <si>
    <t>Impatiens New Guinea - Petticoat Dark Red</t>
  </si>
  <si>
    <t>Impatiens New Guinea - Petticoat Fire  </t>
  </si>
  <si>
    <t>Impatiens New Guinea - Petticoat Lavender</t>
  </si>
  <si>
    <t>Impatiens New Guinea - Petticoat Lilac</t>
  </si>
  <si>
    <t>Impatiens New Guinea - Petticoat Mango Swirl</t>
  </si>
  <si>
    <t>Impatiens New Guinea - Petticoat Orange Star</t>
  </si>
  <si>
    <t>Impatiens New Guinea - Petticoat Orange Swirl</t>
  </si>
  <si>
    <t>Impatiens New Guinea - Petticoat Pink</t>
  </si>
  <si>
    <t>Impatiens New Guinea - Petticoat Pink Berry Pie</t>
  </si>
  <si>
    <t>Impatiens new Guinea - Petticoat Pink Charme</t>
  </si>
  <si>
    <t>Impatiens New Guinea - Petticoat Pink Punch</t>
  </si>
  <si>
    <t>Impatiens New Guinea - Petticoat Purple</t>
  </si>
  <si>
    <t>Impatiens New Guinea - Petticoat Purple Star</t>
  </si>
  <si>
    <t>Impatiens New Guinea - Petticoat Red Star</t>
  </si>
  <si>
    <t>Impatiens New Guinea - Petticoat Salmon Night</t>
  </si>
  <si>
    <t>Impatiens New Guinea - Roller Coaster Cotton Candy</t>
  </si>
  <si>
    <t>Impatiens New Guinea - Roller Coaster Dark Coral</t>
  </si>
  <si>
    <t>Impatiens New Guinea - Roller Coaster Hot Pink</t>
  </si>
  <si>
    <t>Impatiens New Guinea - Roller Coaster Magenta</t>
  </si>
  <si>
    <t>Impatiens New Guinea - Roller Coaster Orangya Shakin</t>
  </si>
  <si>
    <t>Impatiens New Guinea - Roller Coaster Red Racer</t>
  </si>
  <si>
    <t>Impatiens New Guinea - Roller Coaster Tangy Taffy</t>
  </si>
  <si>
    <t>Impatiens New Guinea - Roller Coaster Valravn Violet</t>
  </si>
  <si>
    <t>Impatiens New Guinea - Roller Coaster White Lightning</t>
  </si>
  <si>
    <t>Impatiens New Guinea - Sol-Luna Prime Light Salmon</t>
  </si>
  <si>
    <t>Impatiens New Guinea - Sol-Luna Prime Orchid</t>
  </si>
  <si>
    <t>Impatiens New Guinea - Sol-Luna Prime Peach</t>
  </si>
  <si>
    <t>Impatiens New Guinea - Sol-Luna Prime Pearl</t>
  </si>
  <si>
    <t>Impatiens New Guinea - Sol-Luna Prime Red</t>
  </si>
  <si>
    <t>Impatiens New Guinea - Sol-Luna Prime White</t>
  </si>
  <si>
    <t>Impatiens shade - Beacon Bright Red 102 count</t>
  </si>
  <si>
    <t>Impatiens shade - Beacon Coral 102 count</t>
  </si>
  <si>
    <t>Impatiens shade - Beacon Orange 102 count</t>
  </si>
  <si>
    <t>Impatiens shade - Beacon Rose 102 count</t>
  </si>
  <si>
    <t>Impatiens shade - Beacon Salmon 102 count</t>
  </si>
  <si>
    <t>Impatiens shade - Beacon Violet Shades 102 count</t>
  </si>
  <si>
    <t>Impatiens shade - Beacon White 102 count</t>
  </si>
  <si>
    <t>Jamesbrittenia Stardom Goldstar</t>
  </si>
  <si>
    <t>Kalanchoe tomentosa</t>
  </si>
  <si>
    <t>Kalanchoe tomentosa Chocolate Soldier</t>
  </si>
  <si>
    <t>Lantana Gem Citrine</t>
  </si>
  <si>
    <t>Lantana Gem Gold</t>
  </si>
  <si>
    <t>Lantana Havana Cherry</t>
  </si>
  <si>
    <t>Lantana Havana Full Moon</t>
  </si>
  <si>
    <t>Lantana Havana Gold</t>
  </si>
  <si>
    <t>Lantana Havana Harvest Moon</t>
  </si>
  <si>
    <t>Lantana Havana Pink Sky</t>
  </si>
  <si>
    <t>Lantana Havana Red Sky</t>
  </si>
  <si>
    <t>Lantana Havana Sunrise</t>
  </si>
  <si>
    <t>Lantana Havana Sunset</t>
  </si>
  <si>
    <t>Lantana Havana Sunshine</t>
  </si>
  <si>
    <t>Lantana Havana Yellow</t>
  </si>
  <si>
    <t>Lantana PassionFruit</t>
  </si>
  <si>
    <t>Lobelia Hot Bavaria</t>
  </si>
  <si>
    <t>Lobelia Hot Royal Blue</t>
  </si>
  <si>
    <t>Lobelia Hot Snow White</t>
  </si>
  <si>
    <t>Lobelia Hot Waterblue</t>
  </si>
  <si>
    <t>Lobelia Hot+ Dark Blue</t>
  </si>
  <si>
    <t>Lobelia Hot+ Electric Purple</t>
  </si>
  <si>
    <t>Lobelia Hot+ Pretty Heaven</t>
  </si>
  <si>
    <t>Lobelia Rift Blue</t>
  </si>
  <si>
    <t>Lobelia Rift Purple</t>
  </si>
  <si>
    <t>Lobularia Compact Stream Purple</t>
  </si>
  <si>
    <t>Lobularia Compact Stream Rose</t>
  </si>
  <si>
    <t>Lobularia Compact Stream Violet</t>
  </si>
  <si>
    <t>Lobularia Compact Stream White</t>
  </si>
  <si>
    <t>Lobularia Purple Stream</t>
  </si>
  <si>
    <t>Lobularia Raspberry Stream</t>
  </si>
  <si>
    <t>Lobularia White Stream</t>
  </si>
  <si>
    <t>Monstera deliciosa</t>
  </si>
  <si>
    <t>Monstera deliciosa Thai Constellation</t>
  </si>
  <si>
    <t>Monstera siltepecana</t>
  </si>
  <si>
    <t>Nemesia Escential Blueberry Custard</t>
  </si>
  <si>
    <t>Nemesia Escential Cherryberry</t>
  </si>
  <si>
    <t>Nemesia Escential Elderberry</t>
  </si>
  <si>
    <t>Nemesia Escential Pinkberry</t>
  </si>
  <si>
    <t>Nemesia Escential Raspberry Lemonade</t>
  </si>
  <si>
    <t>Nemesia Escential Snowberry</t>
  </si>
  <si>
    <t>Nemesia Escential Sugarberry</t>
  </si>
  <si>
    <t>Nemesia Escential Sunberry</t>
  </si>
  <si>
    <t>Nemesia Escential Zazzleberry</t>
  </si>
  <si>
    <t>Nemesia Nesia Denim</t>
  </si>
  <si>
    <t>Nemesia Nesia Sunshine</t>
  </si>
  <si>
    <t>Nemesia Nesia Tangerine</t>
  </si>
  <si>
    <t>Osteospermum 4D Berry White</t>
  </si>
  <si>
    <t>Osteospermum Gelato Apricot</t>
  </si>
  <si>
    <t>Osteospermum Gelato Candy Pink</t>
  </si>
  <si>
    <t>Osteospermum Gelato Caramel</t>
  </si>
  <si>
    <t>Osteospermum Gelato Cranberry</t>
  </si>
  <si>
    <t>Osteospermum Gelato Passion</t>
  </si>
  <si>
    <t>Osteospermum Gelato Pineapple</t>
  </si>
  <si>
    <t>Osteospermum Margarita Bronze Flare</t>
  </si>
  <si>
    <t>Osteospermum Margarita Cool Purple</t>
  </si>
  <si>
    <t>Osteospermum Margarita Dark Pink</t>
  </si>
  <si>
    <t>Osteospermum Margarita Eclipse</t>
  </si>
  <si>
    <t>Osteospermum Margarita Lilac</t>
  </si>
  <si>
    <t>Osteospermum Margarita Orange Flare</t>
  </si>
  <si>
    <t>Osteospermum Margarita Pink Flare</t>
  </si>
  <si>
    <t>Osteospermum Margarita Purple</t>
  </si>
  <si>
    <t>Osteospermum Margarita Soft Pink</t>
  </si>
  <si>
    <t>Osteospermum Margarita White</t>
  </si>
  <si>
    <t>Osteospermum Margarita Yellow</t>
  </si>
  <si>
    <t>Osteospermum Ostica Amethyst</t>
  </si>
  <si>
    <t>Osteospermum Ostica Mega Pink</t>
  </si>
  <si>
    <t>Osteospermum Osticade Yellow</t>
  </si>
  <si>
    <t>Osteospermum Zion Blue Denim</t>
  </si>
  <si>
    <t>Peperomia graveolens</t>
  </si>
  <si>
    <t>Peperomia Happy Bean</t>
  </si>
  <si>
    <t>Peperomia prostrata String of Turtles</t>
  </si>
  <si>
    <t>Petchoa Supercal Blue</t>
  </si>
  <si>
    <t>Petchoa Supercal Light Yellow</t>
  </si>
  <si>
    <t>Petchoa Supercal Neon Rose</t>
  </si>
  <si>
    <t>Petchoa Supercal Pink</t>
  </si>
  <si>
    <t>Petchoa Supercal Premium Bordeaux</t>
  </si>
  <si>
    <t>Petchoa Supercal Premium Caramel Yellow</t>
  </si>
  <si>
    <t>Petchoa Supercal Premium Cinnamon</t>
  </si>
  <si>
    <t>Petchoa Supercal Premium French Vanilla</t>
  </si>
  <si>
    <t>Petchoa Supercal Premium Pearl White</t>
  </si>
  <si>
    <t>Petchoa Supercal Premium Red Maple</t>
  </si>
  <si>
    <t>Petchoa Supercal Premium Sunset Orange</t>
  </si>
  <si>
    <t>Petchoa Supercal Premium Yellow Sun</t>
  </si>
  <si>
    <t>Petchoa Supercal Royal Red</t>
  </si>
  <si>
    <t>Petchoa Supercal Violet</t>
  </si>
  <si>
    <t>Petunia Amazonas Plum Cockatoo</t>
  </si>
  <si>
    <t>Petunia Amore Heart and Soul</t>
  </si>
  <si>
    <t>Petunia Amore King of Hearts</t>
  </si>
  <si>
    <t>Petunia Amore Pink Hearts</t>
  </si>
  <si>
    <t>Petunia Amore Princess Pink</t>
  </si>
  <si>
    <t>Petunia Amore Purple</t>
  </si>
  <si>
    <t>Petunia Amore Queen of Hearts</t>
  </si>
  <si>
    <t>Petunia Bee's Knees</t>
  </si>
  <si>
    <t>Petunia Blue Diamond</t>
  </si>
  <si>
    <t>Petunia Capella Baby Pink</t>
  </si>
  <si>
    <t>Petunia Capella Burgundy</t>
  </si>
  <si>
    <t>Petunia Capella Hello Yellow</t>
  </si>
  <si>
    <t>Petunia Capella Indigo</t>
  </si>
  <si>
    <t>Petunia Capella Mulberry</t>
  </si>
  <si>
    <t>Petunia Capella Neon Pink</t>
  </si>
  <si>
    <t>Petunia Capella Pink Lace</t>
  </si>
  <si>
    <t>Petunia Capella Purple</t>
  </si>
  <si>
    <t>Petunia Capella Purple Vein</t>
  </si>
  <si>
    <t>Petunia Capella Rim Fuchsia</t>
  </si>
  <si>
    <t>Petunia Capella Rim Raspberry</t>
  </si>
  <si>
    <t>Petunia Capella Rose</t>
  </si>
  <si>
    <t>Petunia Capella Ruby Red</t>
  </si>
  <si>
    <t>Petunia Capella Sangria</t>
  </si>
  <si>
    <t>Petunia Capella White</t>
  </si>
  <si>
    <t>Petunia Cascadias Fuchsia Gem</t>
  </si>
  <si>
    <t>Petunia Cascadias Indian Summer</t>
  </si>
  <si>
    <t>Petunia Cascadias Rose</t>
  </si>
  <si>
    <t>Petunia Crazytunia Bitter Lemon</t>
  </si>
  <si>
    <t>Petunia Crazytunia Black &amp; White</t>
  </si>
  <si>
    <t>Petunia Crazytunia Black Mamba</t>
  </si>
  <si>
    <t>Petunia Crazytunia Cosmic Pink</t>
  </si>
  <si>
    <t>Petunia Crazytunia Cosmic Purple</t>
  </si>
  <si>
    <t>Petunia Crazytunia Cosmic Violet</t>
  </si>
  <si>
    <t>Petunia Crazytunia Frisky Orange</t>
  </si>
  <si>
    <t>Petunia Crazytunia Gingersnap</t>
  </si>
  <si>
    <t>Petunia Crazytunia Iced Berry</t>
  </si>
  <si>
    <t>Petunia Crazytunia Lighthouse Pink</t>
  </si>
  <si>
    <t>Petunia Crazytunia Lucky Lilac</t>
  </si>
  <si>
    <t>Petunia Crazytunia Magenta Storm</t>
  </si>
  <si>
    <t>Petunia Crazytunia Mandeville</t>
  </si>
  <si>
    <t>Petunia Crazytunia Moonstruck</t>
  </si>
  <si>
    <t>Petunia Crazytunia Plumbelievable</t>
  </si>
  <si>
    <t>Petunia E3 Easy Wave Blue</t>
  </si>
  <si>
    <t>Petunia E3 Easy Wave Coral</t>
  </si>
  <si>
    <t>Petunia E3 Easy Wave Pink</t>
  </si>
  <si>
    <t>Petunia E3 Easy Wave Pink Cosmo</t>
  </si>
  <si>
    <t>Petunia E3 Easy Wave Red</t>
  </si>
  <si>
    <t>Petunia E3 Easy Wave Sky Blue</t>
  </si>
  <si>
    <t>Petunia E3 Easy Wave White</t>
  </si>
  <si>
    <t>Petunia Easy Wave Blue</t>
  </si>
  <si>
    <t>Petunia Easy Wave Neon Rose</t>
  </si>
  <si>
    <t>Petunia Easy Wave Pink Passion</t>
  </si>
  <si>
    <t>Petunia Easy Wave Red  </t>
  </si>
  <si>
    <t>Petunia Easy Wave Red Velour</t>
  </si>
  <si>
    <t>Petunia Easy Wave Violet</t>
  </si>
  <si>
    <t>Petunia Easy Wave White</t>
  </si>
  <si>
    <t>Petunia Easy Wave Yellow</t>
  </si>
  <si>
    <t>Petunia Flower Shower Flame</t>
  </si>
  <si>
    <t>Petunia Flower Shower Golden Eye Rose</t>
  </si>
  <si>
    <t>Petunia Flower Shower Golden Harvest</t>
  </si>
  <si>
    <t>Petunia Flower Shower Mayan Sunset</t>
  </si>
  <si>
    <t>Petunia Flower Shower Patrick Star</t>
  </si>
  <si>
    <t>Petunia Flower Shower White</t>
  </si>
  <si>
    <t>Petunia Flower Shower Ziggy Star</t>
  </si>
  <si>
    <t>Petunia Hells Flamin' Rose</t>
  </si>
  <si>
    <t>Petunia Hells Forge</t>
  </si>
  <si>
    <t>Petunia Hells Fusion</t>
  </si>
  <si>
    <t>Petunia Hells Glow</t>
  </si>
  <si>
    <t>Petunia Littletunia Bicolor Illusion</t>
  </si>
  <si>
    <t>Petunia Littletunia Blue Vein</t>
  </si>
  <si>
    <t>Petunia Littletunia Bright Red</t>
  </si>
  <si>
    <t>Petunia Littletunia Pink Splash</t>
  </si>
  <si>
    <t>Petunia Littletunia Purple Blue</t>
  </si>
  <si>
    <t>Petunia Littletunia Shiraz</t>
  </si>
  <si>
    <t>Petunia Littletunia White Grace</t>
  </si>
  <si>
    <t>Petunia Perfectunia Curacao</t>
  </si>
  <si>
    <t>Petunia Perfectunia Mandarin</t>
  </si>
  <si>
    <t>Petunia Perfectunia Sky Blue *</t>
  </si>
  <si>
    <t>Petunia Perfectunia Sun</t>
  </si>
  <si>
    <t>Petunia Potunia+ Baby Pink</t>
  </si>
  <si>
    <t>Petunia Potunia+ Blueberry Muffin</t>
  </si>
  <si>
    <t>Petunia Potunia+ Cobalt Blue</t>
  </si>
  <si>
    <t>Petunia Potunia+ Coral</t>
  </si>
  <si>
    <t>Petunia Potunia+ Denim</t>
  </si>
  <si>
    <t>Petunia Potunia+ Lavender Shimmer</t>
  </si>
  <si>
    <t>Petunia Potunia+ Lavender Touch</t>
  </si>
  <si>
    <t>Petunia Potunia+ Neon</t>
  </si>
  <si>
    <t>Petunia Potunia+ Pinkalicious</t>
  </si>
  <si>
    <t>Petunia Potunia+ Popcorn</t>
  </si>
  <si>
    <t>Petunia Potunia+ Purple</t>
  </si>
  <si>
    <t>Petunia Potunia+ Purple Halo</t>
  </si>
  <si>
    <t>Petunia Potunia+ Purple Vein</t>
  </si>
  <si>
    <t>Petunia Potunia+ Red</t>
  </si>
  <si>
    <t>Petunia Potunia+ Starfish</t>
  </si>
  <si>
    <t>Petunia Potunia+ White</t>
  </si>
  <si>
    <t>Petunia Potunia+ Yellow</t>
  </si>
  <si>
    <t>Petunia Ray Shadow</t>
  </si>
  <si>
    <t>Petunia Splash Dance Bolero Blue</t>
  </si>
  <si>
    <t>Petunia Splash Dance Fuchsia Flamenco</t>
  </si>
  <si>
    <t>Petunia Splash Dance Magenta Mambo</t>
  </si>
  <si>
    <t>Petunia Splash Dance Moon Walk</t>
  </si>
  <si>
    <t>Petunia Splash Dance Purple Polka</t>
  </si>
  <si>
    <t>Petunia Splash Dance Rumba Rose</t>
  </si>
  <si>
    <t>Petunia Splash Dance Violet Vogue</t>
  </si>
  <si>
    <t>Petunia Surfinia Blue Vein</t>
  </si>
  <si>
    <t>Petunia Surfinia Brilliant Pink</t>
  </si>
  <si>
    <t>Petunia Surfinia Deep Red</t>
  </si>
  <si>
    <t>Petunia Surfinia Giant Blue</t>
  </si>
  <si>
    <t>Petunia Surfinia Giant Purple</t>
  </si>
  <si>
    <t>Petunia Surfinia Heavenly Amethyst Burst</t>
  </si>
  <si>
    <t>Petunia Surfinia Heavenly Blue</t>
  </si>
  <si>
    <t>Petunia Surfinia Heavenly Cabernet</t>
  </si>
  <si>
    <t>Petunia Surfinia Magenta</t>
  </si>
  <si>
    <t>Petunia Surfinia Pink Vein</t>
  </si>
  <si>
    <t>Petunia Surfinia Purple Majesty</t>
  </si>
  <si>
    <t>Petunia Surfinia White</t>
  </si>
  <si>
    <t>Petunia Surfinia Yellow</t>
  </si>
  <si>
    <t>Petunia Wave Purple</t>
  </si>
  <si>
    <t>Philodendron brandtianum</t>
  </si>
  <si>
    <t>Philodendron EL Choco Red</t>
  </si>
  <si>
    <t>Philodendron Florida Beauty Variegated</t>
  </si>
  <si>
    <t>Philodendron pastazanum Silver</t>
  </si>
  <si>
    <t>Philodendron peltatum</t>
  </si>
  <si>
    <t>Philodendron Sunsport</t>
  </si>
  <si>
    <t>Philodendron tortum</t>
  </si>
  <si>
    <t>Philodendron White Princess</t>
  </si>
  <si>
    <t>Philodendron White Wizzard</t>
  </si>
  <si>
    <t>Piper crocatum</t>
  </si>
  <si>
    <t>Piper sylvaticum</t>
  </si>
  <si>
    <t>Portulaca Mega Pazzaz Dark Pink</t>
  </si>
  <si>
    <t>Portulaca Mega Pazzaz Gold</t>
  </si>
  <si>
    <t>Portulaca Mega Pazzaz Mango Twist</t>
  </si>
  <si>
    <t>Portulaca Mega Pazzaz Orange</t>
  </si>
  <si>
    <t>Portulaca Mega Pazzaz Papaya Twist</t>
  </si>
  <si>
    <t>Portulaca Mega Pazzaz Purple</t>
  </si>
  <si>
    <t>Portulaca Mega Pazzaz Red</t>
  </si>
  <si>
    <t>Portulaca Mega Pazzaz Tropical Twist</t>
  </si>
  <si>
    <t>Portulaca Pazzaz Fuchsia</t>
  </si>
  <si>
    <t>Portulaca Pazzaz Nano Deep Orange</t>
  </si>
  <si>
    <t>Portulaca Pazzaz Nano Fuchsia</t>
  </si>
  <si>
    <t>Portulaca Pazzaz Nano Mango</t>
  </si>
  <si>
    <t>Portulaca Pazzaz Nano Orange</t>
  </si>
  <si>
    <t>Portulaca Pazzaz Nano Purple</t>
  </si>
  <si>
    <t>Portulaca Pazzaz Nano Tropical Punch</t>
  </si>
  <si>
    <t>Portulaca Pazzaz Nano Yellow</t>
  </si>
  <si>
    <t>Portulaca Pazzaz Red Flare</t>
  </si>
  <si>
    <t>Portulaca Pazzaz Tangerine</t>
  </si>
  <si>
    <t>Portulaca Pazzaz White</t>
  </si>
  <si>
    <t>Portulaca Pazzaz Yellow</t>
  </si>
  <si>
    <t>Portulacaria afra mediopicta</t>
  </si>
  <si>
    <t>Portulacaria afra variegata</t>
  </si>
  <si>
    <t>Rudbeckia Denver Daisy ct 102</t>
  </si>
  <si>
    <t>Salvia farinacea Sallyfun Blue Emotion</t>
  </si>
  <si>
    <t>Salvia farinacea Sallyfun Blue Lagoon</t>
  </si>
  <si>
    <t>Salvia farinacea Sallyfun Deep Ocean</t>
  </si>
  <si>
    <t>Salvia farinacea Sallyfun Pure White</t>
  </si>
  <si>
    <t>Sanvitalia Talya Bright</t>
  </si>
  <si>
    <t>Scaevola Scalora Fancy</t>
  </si>
  <si>
    <t>Scaevola Scalora Pearl</t>
  </si>
  <si>
    <t>Scaevola Scalora Suntastic</t>
  </si>
  <si>
    <t>Scaevola Scalora Topaz Pink</t>
  </si>
  <si>
    <t>Scaevola Surdiva Blue Violet</t>
  </si>
  <si>
    <t>Scaevola Surdiva Fashion Pink</t>
  </si>
  <si>
    <t>Scaevola Surdiva Lilac Mist</t>
  </si>
  <si>
    <t>Scaevola Surdiva Purple</t>
  </si>
  <si>
    <t>Scaevola Surdiva Sky Blue</t>
  </si>
  <si>
    <t>Scaevola Surdiva White Imp.</t>
  </si>
  <si>
    <t>Scaevola White Touch</t>
  </si>
  <si>
    <t>Sedum adolphii</t>
  </si>
  <si>
    <t>Sedum morganianum Burrito</t>
  </si>
  <si>
    <t>Sedum rupestre Lemon Ball - 50 ct</t>
  </si>
  <si>
    <t>Senecio mandraliscae Blue Chalksticks</t>
  </si>
  <si>
    <t>Senecio rowleyanus Marbles</t>
  </si>
  <si>
    <t>Senecio rowleyanus String of Pearls</t>
  </si>
  <si>
    <t>Streptocarpella Concord Blue</t>
  </si>
  <si>
    <t>Sunflower Sol Seeker Bronze Burst</t>
  </si>
  <si>
    <t>Sunflower Sol Seeker Golden Nectar</t>
  </si>
  <si>
    <t>Tacca chantrieri</t>
  </si>
  <si>
    <t>Torenia Blue Moon</t>
  </si>
  <si>
    <t>Torenia Magenta Moon</t>
  </si>
  <si>
    <t>Torenia Purple Moon</t>
  </si>
  <si>
    <t>Torenia White Moon</t>
  </si>
  <si>
    <t>Torenia Yellow Moon</t>
  </si>
  <si>
    <t>Verbena Estrella Blueberry</t>
  </si>
  <si>
    <t>Verbena Estrella Dark Orange</t>
  </si>
  <si>
    <t>Verbena Estrella Dark Purple</t>
  </si>
  <si>
    <t>Verbena Estrella Imperial Blue</t>
  </si>
  <si>
    <t>Verbena Estrella Lobsterfest</t>
  </si>
  <si>
    <t>Verbena Estrella Magenta</t>
  </si>
  <si>
    <t>Verbena Estrella Merlot</t>
  </si>
  <si>
    <t>Verbena Estrella Peach</t>
  </si>
  <si>
    <t>Verbena Estrella Pink</t>
  </si>
  <si>
    <t>Verbena Estrella Red</t>
  </si>
  <si>
    <t>Verbena Estrella Voodoo Burgundy Star</t>
  </si>
  <si>
    <t>Verbena Estrella Voodoo Lavender Star</t>
  </si>
  <si>
    <t>Verbena Estrella Voodoo Merlot Star</t>
  </si>
  <si>
    <t>Verbena Estrella Voodoo Pink Star</t>
  </si>
  <si>
    <t>Verbena Estrella Voodoo Red Star</t>
  </si>
  <si>
    <t>Verbena Estrella White</t>
  </si>
  <si>
    <t>Verbena Vanessa Bicolour Indigo</t>
  </si>
  <si>
    <t>Verbena Vanessa Bicolour Light Pink</t>
  </si>
  <si>
    <t>Verbena Vanessa Bicolour Pink</t>
  </si>
  <si>
    <t>Verbena Vanessa Bicolour Purple</t>
  </si>
  <si>
    <t>Verbena Vanessa Compact Bicolour Purple</t>
  </si>
  <si>
    <t>Verbena Vanessa Compact Bordeaux</t>
  </si>
  <si>
    <t>Verbena Vanessa Compact Deep Pink</t>
  </si>
  <si>
    <t>Verbena Vanessa Compact Lavender</t>
  </si>
  <si>
    <t>Verbena Vanessa Compact Neon Pink</t>
  </si>
  <si>
    <t>Verbena Vanessa Compact Pink</t>
  </si>
  <si>
    <t>Verbena Vanessa Compact Red</t>
  </si>
  <si>
    <t>Verbena Vanessa Compact Violet</t>
  </si>
  <si>
    <t>Verbena Vanessa Compact White</t>
  </si>
  <si>
    <t>Verbena Vanessa Dark Pink</t>
  </si>
  <si>
    <t>Verbena Vanessa Magenta</t>
  </si>
  <si>
    <t>Verbena Vanessa Purple</t>
  </si>
  <si>
    <t>Verbena Vanessa Red</t>
  </si>
  <si>
    <t>Verbena Vanessa White</t>
  </si>
  <si>
    <t>Verbena Wicked Beauty Burgundy</t>
  </si>
  <si>
    <t>Verbena Wicked Cool Blue</t>
  </si>
  <si>
    <t>Verbena Wicked Great Grape</t>
  </si>
  <si>
    <t>Verbena Wicked Rad Red</t>
  </si>
  <si>
    <t>Zinnia Profusion Cherry</t>
  </si>
  <si>
    <t>Zinnia Profusion Cherry Bicolour</t>
  </si>
  <si>
    <t>Zinnia Profusion Double Deep Salmon</t>
  </si>
  <si>
    <t>Zinnia Profusion Double Fire</t>
  </si>
  <si>
    <t>Zinnia Profusion Double Golden</t>
  </si>
  <si>
    <t>Zinnia Profusion Double Hot Cherry</t>
  </si>
  <si>
    <t>Zinnia Profusion Double Red</t>
  </si>
  <si>
    <t>Zinnia Profusion Double White</t>
  </si>
  <si>
    <t>Zinnia Profusion Double Yellow</t>
  </si>
  <si>
    <t>Zinnia Profusion Fire</t>
  </si>
  <si>
    <t>Zinnia Profusion Lemon</t>
  </si>
  <si>
    <t>Zinnia Profusion Orange</t>
  </si>
  <si>
    <t>Zinnia Profusion Red Yellow Bicolour</t>
  </si>
  <si>
    <t>Zinnia Profusion White</t>
  </si>
  <si>
    <t>Zinnia Profusion Yellow</t>
  </si>
  <si>
    <t>Calibrachoa Confetti Garden TikTok Pink Lemonade</t>
  </si>
  <si>
    <t>Colonial Combo Kit - Dreamer</t>
  </si>
  <si>
    <t>Colonial Combo Kit - Escapade</t>
  </si>
  <si>
    <t>Colonial Combo Kit - Fireworks</t>
  </si>
  <si>
    <t>Colonial Combo Kit - Footloose</t>
  </si>
  <si>
    <t>Colonial Combo Kit - Harmony</t>
  </si>
  <si>
    <t>Colonial Combo Kit - Patience</t>
  </si>
  <si>
    <t>Colonial Combo Kit - Serene</t>
  </si>
  <si>
    <t>Colonial Combo Kit - Sunrise</t>
  </si>
  <si>
    <t>Colonial Combo Kit - Wonder</t>
  </si>
  <si>
    <t>Multi Species Confetti Garden Endurable Beauty</t>
  </si>
  <si>
    <t>Multi Species Confetti Garden Endurable Cerise</t>
  </si>
  <si>
    <t>Multi Species Confetti Garden Season Opener</t>
  </si>
  <si>
    <t>Bidens Bidy Gonzales Top</t>
  </si>
  <si>
    <t>Calibrachoa Aloha Purple Sky</t>
  </si>
  <si>
    <t>Calibrachoa Bloomtastic Yellow</t>
  </si>
  <si>
    <t>Geranium Zonal - Presto Pink</t>
  </si>
  <si>
    <t>Petunia Durabloom Hot Pink</t>
  </si>
  <si>
    <t>Petunia Surprise Blue Sky</t>
  </si>
  <si>
    <t>Verbena Empress Sun Compact Violet</t>
  </si>
  <si>
    <t>Impatiens New Guinea - Magnum XL Salmon</t>
  </si>
  <si>
    <t>zTRIAL</t>
  </si>
  <si>
    <t>zVERMEER</t>
  </si>
  <si>
    <t>Impatiens New Guinea - Petticoat True Red</t>
  </si>
  <si>
    <t>Impatiens New Guinea - Petticoat Cherry Star</t>
  </si>
  <si>
    <t>Impatiens New Guinea - Harmony Dark Lilac</t>
  </si>
  <si>
    <t>Impatiens New Guinea - Harmony Dark Lavender</t>
  </si>
  <si>
    <t>Impatiens New Guinea - Harmony Candy Cream</t>
  </si>
  <si>
    <t>EUROPEAN</t>
  </si>
  <si>
    <t>SURPLUS</t>
  </si>
  <si>
    <t>COLONIAL</t>
  </si>
  <si>
    <t>CUSTOMER</t>
  </si>
  <si>
    <t>PRODUCT DESCRIPTION</t>
  </si>
  <si>
    <t xml:space="preserve">Geranium Zonal - Survivor Pink </t>
  </si>
  <si>
    <t>Impatiens New Guinea - Impower Dark Red</t>
  </si>
  <si>
    <t>Impatiens New Guinea - Impower Lavender</t>
  </si>
  <si>
    <t>Impatiens New Guinea - Impower Orange</t>
  </si>
  <si>
    <t>Impatiens New Guinea - Impower Purple Blue</t>
  </si>
  <si>
    <t>Impatiens New Guinea - Impower Red</t>
  </si>
  <si>
    <t>Impatiens New Guinea - Impower Red Flame</t>
  </si>
  <si>
    <t>Impatiens New Guinea - Impower Salmon</t>
  </si>
  <si>
    <t>Impatiens New Guinea - Impower Violet</t>
  </si>
  <si>
    <t>Impatiens New Guinea - Impower White #24</t>
  </si>
  <si>
    <t>Impatiens New Guinea - Impower White Pink Eye</t>
  </si>
  <si>
    <t>Torenia Indigo Moon</t>
  </si>
  <si>
    <t>Portulaca Mega Pazzaz Pink Twist</t>
  </si>
  <si>
    <t>Osteospermum Zion Copper Amethyst</t>
  </si>
  <si>
    <t>Osteospermum Osticade Pure White</t>
  </si>
  <si>
    <t>Osteospermum Osticade Daybreak</t>
  </si>
  <si>
    <t>Osteospermum Blue Eyed Beauty</t>
  </si>
  <si>
    <t>Osteospermum 4D Sunburst</t>
  </si>
  <si>
    <t>Geranium Zonal - Super Moon Red</t>
  </si>
  <si>
    <t>Geranium Zonal - Presto White</t>
  </si>
  <si>
    <t>Geranium Zonal - Presto Salmon</t>
  </si>
  <si>
    <t>Geranium Zonal - Fantasia Dark Red</t>
  </si>
  <si>
    <t>Canna Cannova Rose Dark Bud</t>
  </si>
  <si>
    <t>Canna Cannova Orange Shades</t>
  </si>
  <si>
    <t>Calibrachoa Colibri Pink Flamingo</t>
  </si>
  <si>
    <t>Calibrachoa Bloomtastic Serenity</t>
  </si>
  <si>
    <t>Calibrachoa Aloha Nani Tropicana</t>
  </si>
  <si>
    <t>AC-Coleus Under the Sea Gold Guppy</t>
  </si>
  <si>
    <t>AC-Coleus Main Street Ashbury</t>
  </si>
  <si>
    <t>Herb Lavender dentata French</t>
  </si>
  <si>
    <t>Begonia Dragon Wing Red 50 ct</t>
  </si>
  <si>
    <t>Salvia farinacea Sallyfun Snowwhite</t>
  </si>
  <si>
    <t>Begonia elatior Rieger Sweeties Red</t>
  </si>
  <si>
    <t>Dianthus Best Friends Forever Red Passion</t>
  </si>
  <si>
    <t>Dianthus Oscar Pink + Purple</t>
  </si>
  <si>
    <t>Dianthus Oscar Dark Red</t>
  </si>
  <si>
    <t>Dianthus Oscar Pink</t>
  </si>
  <si>
    <t>Dianthus I Love U</t>
  </si>
  <si>
    <t>Dianthus Oscar Cherry Velvet</t>
  </si>
  <si>
    <t>Dianthus Best Friends Forever Scarlet Passion</t>
  </si>
  <si>
    <t>Dianthus Best Friends Forever Pink Passion</t>
  </si>
  <si>
    <t>Dianthus Best Friends Forever Violet Passion</t>
  </si>
  <si>
    <t>Dianthus Oscar Purple</t>
  </si>
  <si>
    <t>Dianthus Best Friends Forever Purple Passion</t>
  </si>
  <si>
    <t>Dianthus Oscar Red Star</t>
  </si>
  <si>
    <t>Dianthus Oscar Salmon</t>
  </si>
  <si>
    <t>Dianthus Oscar Violet + Pink</t>
  </si>
  <si>
    <t>Dianthus Oscar Purple Star</t>
  </si>
  <si>
    <t>Dianthus Oscar White</t>
  </si>
  <si>
    <t>Angelonia Aria Alta Raspberry</t>
  </si>
  <si>
    <t>AC-Tradescantia Purple Queen</t>
  </si>
  <si>
    <t>Calibrachoa Aloha Kona Cherry Red</t>
  </si>
  <si>
    <t>Osteospermum Gelato Vanilla</t>
  </si>
  <si>
    <t>Osteospermum Gelato Peach</t>
  </si>
  <si>
    <t>Osteospermum Gelato Prune</t>
  </si>
  <si>
    <t>Osteospermum Gelato Pink Surprise</t>
  </si>
  <si>
    <t>Geranium Zonal - Savannah Hot Pink Sizzle - CC</t>
  </si>
  <si>
    <t>Geranium Zonal - Savannah Neon - CC</t>
  </si>
  <si>
    <t>Geranium Zonal - Savannah Lavender Splash - CC</t>
  </si>
  <si>
    <t>Geranium Zonal - Moonlight White - CC</t>
  </si>
  <si>
    <t>Geranium Zonal - Savannah Really Red - CC</t>
  </si>
  <si>
    <t>Geranium Zonal - Savannah Pink Sizzle - CC</t>
  </si>
  <si>
    <t>Geranium Zonal - Moonlight Light Salmon - CC</t>
  </si>
  <si>
    <t>Geranium Zonal - Savannah Punch - CC</t>
  </si>
  <si>
    <t>Geranium Zonal - Savannah Light Salmon - CC</t>
  </si>
  <si>
    <t>Geranium Zonal - Savannah Red - CC</t>
  </si>
  <si>
    <t>Geranium Zonal - Super Moon Red - CC</t>
  </si>
  <si>
    <t>Geranium Zonal - Savannah White - CC</t>
  </si>
  <si>
    <t>Geranium Zonal - Moonlight Pink + Big Eye - CC</t>
  </si>
  <si>
    <t>Geranium Zonal - Moonlight Raspberry Blush - CC</t>
  </si>
  <si>
    <t>Geranium Zonal - Moonlight Hot Coral - CC</t>
  </si>
  <si>
    <t>Geranium Zonal - Savannah Blue - CC</t>
  </si>
  <si>
    <t>Geranium Zonal - Sunrise Appleblossom - CC</t>
  </si>
  <si>
    <t>Geranium Zonal - Sunrise Hot Pink - CC</t>
  </si>
  <si>
    <t>Geranium Zonal - Presto Pink Sizzle</t>
  </si>
  <si>
    <t>Geranium Zonal - Presto Pink Eye</t>
  </si>
  <si>
    <t>Geranium Zonal - Survivor Salmon Sensation - CC</t>
  </si>
  <si>
    <t>Geranium Zonal - Sunrise Orange - CC</t>
  </si>
  <si>
    <t>Geranium Zonal - Presto Orange</t>
  </si>
  <si>
    <t>Geranium Zonal - Pinnacle Dark Red - CC</t>
  </si>
  <si>
    <t>Geranium Zonal - Survivor Pink - CC</t>
  </si>
  <si>
    <t>Geranium Zonal - Survivor Cherry Red - CC</t>
  </si>
  <si>
    <t>Geranium Zonal - Moonlight Dark Fuchsia - CC</t>
  </si>
  <si>
    <t>Geranium Zonal - Moonlight Light Pink + Big Eye - CC</t>
  </si>
  <si>
    <t>Geranium Zonal - Moonlight Lavender - CC</t>
  </si>
  <si>
    <t>Geranium Zonal - Fantasia Cardinal Red</t>
  </si>
  <si>
    <t>Geranium Zonal - Fantasia Cranberry Sizzle</t>
  </si>
  <si>
    <t>Geranium Zonal - Fantasia Lavender Sizzle</t>
  </si>
  <si>
    <t>Geranium Zonal - Fantasia Purple Sizzle</t>
  </si>
  <si>
    <t>Geranium Zonal - Fantasia Shocking Blue</t>
  </si>
  <si>
    <t>Geranium Zonal - Fantasia Strawberry Sizzle</t>
  </si>
  <si>
    <t>Geranium Zonal - Fantasia Violet</t>
  </si>
  <si>
    <t>Geranium Zonal - Fantasia White</t>
  </si>
  <si>
    <t>Geranium Zonal - Moonlight Brilliant Red - CC</t>
  </si>
  <si>
    <t>Geranium Zonal - Savannah Merlot Sizzle - CC</t>
  </si>
  <si>
    <t>Geranium Zonal - Survivor Fuchsia - CC</t>
  </si>
  <si>
    <t>Geranium Zonal - Survivor Dark Red - CC</t>
  </si>
  <si>
    <t>Geranium Zonal - Survivor Coral - CC</t>
  </si>
  <si>
    <t>Geranium Zonal - Sunrise White + Eye - CC</t>
  </si>
  <si>
    <t>Geranium Zonal - Sunrise White - CC</t>
  </si>
  <si>
    <t>Geranium Zonal - Survivor Neon Violet - CC</t>
  </si>
  <si>
    <t>Geranium Zonal - Sunrise Red - CC</t>
  </si>
  <si>
    <t>Geranium Zonal - Sunrise Violet - CC</t>
  </si>
  <si>
    <t>Geranium Zonal - Savannah Ruby Sizzle - CC</t>
  </si>
  <si>
    <t>Geranium Zonal - Sunrise Rose + Big Eye - CC</t>
  </si>
  <si>
    <t>Geranium Zonal - Survivor Baby Face - CC</t>
  </si>
  <si>
    <t>Geranium Zonal - Survivor Indigo Sky - CC</t>
  </si>
  <si>
    <t>Geranium Zonal - Savannah Cerise Sizzle - CC</t>
  </si>
  <si>
    <t>Geranium Zonal - Sunrise Raspberry Eye - CC</t>
  </si>
  <si>
    <t>Geranium Zonal - Sunrise Hot Rose + Eye - CC</t>
  </si>
  <si>
    <t>Geranium Fancy Zonal - Vancouver Centennial - CC</t>
  </si>
  <si>
    <t>Geranium Zonal - Survivor Pink Charme - CC</t>
  </si>
  <si>
    <t>Geranium Zonal - Survivor Pink Mega Splash - CC</t>
  </si>
  <si>
    <t>Geranium Zonal - Survivor Blue - CC</t>
  </si>
  <si>
    <t>Pericallis Senetti Baby Magenta</t>
  </si>
  <si>
    <t>Pericallis Mandela Blue Charme</t>
  </si>
  <si>
    <t>Pericallis Mandela Purple</t>
  </si>
  <si>
    <t>Pericallis Primavera Blueberry</t>
  </si>
  <si>
    <t>Pericallis Senetti Baby Blue</t>
  </si>
  <si>
    <t>Pericallis Senetti Baby True Blue</t>
  </si>
  <si>
    <t>Pericallis Mandela Salmon</t>
  </si>
  <si>
    <t>Pericallis Senetti Baby Magenta Bicolour</t>
  </si>
  <si>
    <t>Geranium Zonal - Sunrise Purple + Big Eye - CC</t>
  </si>
  <si>
    <t>Geranium Zonal - Savannah Coral - CC</t>
  </si>
  <si>
    <t>Geranium Zonal - Moonlight Orange - CC</t>
  </si>
  <si>
    <t>Geranium Zonal - Moonlight Blue - CC</t>
  </si>
  <si>
    <t>Geranium Zonal - Moonlight Red 24 - CC</t>
  </si>
  <si>
    <t>Geranium Zonal - Moonlight Pink - CC</t>
  </si>
  <si>
    <t>Bidens Bidy Gonzales</t>
  </si>
  <si>
    <t>Dahlia LaBella Medio Fun Orange Flame</t>
  </si>
  <si>
    <t>Dahlia LaBella Medio White</t>
  </si>
  <si>
    <t>Dahlia LaBella Medio Fun Violet Flame</t>
  </si>
  <si>
    <t>Dahlia LaBella Medio Deep Pink</t>
  </si>
  <si>
    <t>Dahlia LaBella Medio Yellow</t>
  </si>
  <si>
    <t>Dahlia LaBella Medio Dark Red</t>
  </si>
  <si>
    <t>Bidens Golden Empire</t>
  </si>
  <si>
    <t>Verbena Empress Flair Amethyst Charme</t>
  </si>
  <si>
    <t>Verbena Empress Flair Red</t>
  </si>
  <si>
    <t>Verbena Empress Flair White</t>
  </si>
  <si>
    <t>Petunia Peppy Red</t>
  </si>
  <si>
    <t>Petunia Sweetunia Pink Touch</t>
  </si>
  <si>
    <t>z1SUCCULENT</t>
  </si>
  <si>
    <t>CODE</t>
  </si>
  <si>
    <t>Geranium Zonal - Savannah Oh So Orange - CC</t>
  </si>
  <si>
    <t xml:space="preserve">Zinnia Profusion Red </t>
  </si>
  <si>
    <t>Petunia Easy Wave Lavender Sky Blue</t>
  </si>
  <si>
    <t>Zinnia Profusion Apricot</t>
  </si>
  <si>
    <t>Multi Species Confetti Garden Blueberry Parfait</t>
  </si>
  <si>
    <t>Begonia bol. Beauvilia Hot Pink Imp.</t>
  </si>
  <si>
    <t>Begonia elatior Rieger Mocca Orange</t>
  </si>
  <si>
    <t>Bidens Stellar Gold</t>
  </si>
  <si>
    <t>Calibrachoa Aloha Kona Mango</t>
  </si>
  <si>
    <t>Calibrachoa Caliloco Pink Squish</t>
  </si>
  <si>
    <t>Calibrachoa Caliloco Plum Trouble</t>
  </si>
  <si>
    <t>Calibrachoa Caliloco Razzle Dazzle</t>
  </si>
  <si>
    <t>Calibrachoa Caliloco Starfire Orange</t>
  </si>
  <si>
    <t>Calibrachoa Eyecatcher Blue</t>
  </si>
  <si>
    <t>Calibrachoa Eyecatcher Pink</t>
  </si>
  <si>
    <t>Calibrachoa Eyecatcher White</t>
  </si>
  <si>
    <t>Calibrachoa TikTok Apricot</t>
  </si>
  <si>
    <t>Calibrachoa Lia Chili Pepper</t>
  </si>
  <si>
    <t>Calibrachoa Lia Sky Blue</t>
  </si>
  <si>
    <t>Dahlia Hypnotica Candy Corn</t>
  </si>
  <si>
    <t>Dahlia Novation Orange Bicolour</t>
  </si>
  <si>
    <t>Dahlia Novation Yellow Bicolour</t>
  </si>
  <si>
    <t>Geranium Interspecific - Marcada Electric Purple</t>
  </si>
  <si>
    <t>Geranium Interspecific - Marcada Magenta</t>
  </si>
  <si>
    <t>Geranium Interspecific - Marcada Pink</t>
  </si>
  <si>
    <t>Geranium Interspecific - Marcada Dark Red</t>
  </si>
  <si>
    <t>Geranium Interspecific - Marcada White</t>
  </si>
  <si>
    <t>Geranium Interspecific - Marcada Pink + Purple Eye</t>
  </si>
  <si>
    <t>Geranium Zonal - Moonlight Ice Blue</t>
  </si>
  <si>
    <t>Impatiens hybrid - SunPatiens Compact Royal Magenta</t>
  </si>
  <si>
    <t>Petunia Capella Fuchsia Lace</t>
  </si>
  <si>
    <t>Petunia Capella Magenta Diamond</t>
  </si>
  <si>
    <t>Petunia Capella Pink Morn</t>
  </si>
  <si>
    <t>Verbena Estrella Taffy Pink</t>
  </si>
  <si>
    <t>Verbena Wicked Mad Magenta</t>
  </si>
  <si>
    <t>AC-Coleus Main Street La Rambla</t>
  </si>
  <si>
    <t>AC-Coleus Main Street Lombard Street</t>
  </si>
  <si>
    <t>AC-Helichrysum Silver Threads</t>
  </si>
  <si>
    <t>Petunia E3 Easy Wave Rose Morn</t>
  </si>
  <si>
    <t>Petunia Easy Wave Navy Velour</t>
  </si>
  <si>
    <t>Petunia Crazytunia Citrus Hill</t>
  </si>
  <si>
    <t>Salvia Tanami Blue</t>
  </si>
  <si>
    <t>Salvia Tanami Purple</t>
  </si>
  <si>
    <t>Salvia Tanami Red</t>
  </si>
  <si>
    <t>Salvia Tanami Rose</t>
  </si>
  <si>
    <t>Salvia Tanami White</t>
  </si>
  <si>
    <t>Salvia Tanami Salmon</t>
  </si>
  <si>
    <t>Multi Species Confetti Garden Hello, Barbie</t>
  </si>
  <si>
    <t xml:space="preserve">Impatiens New Guinea - Magnum Lavender  </t>
  </si>
  <si>
    <t>Colonial Combo Kit - Heartbeat</t>
  </si>
  <si>
    <t>Begonia elatior Rieger Radiant Rana</t>
  </si>
  <si>
    <t>Begonia elatior Rieger Radiant Rebecca</t>
  </si>
  <si>
    <t>Begonia elatior Rieger Radiant Red Halo</t>
  </si>
  <si>
    <t>Begonia elatior Rieger Radiant Renate</t>
  </si>
  <si>
    <t>Begonia elatior Rieger Radiant Revita</t>
  </si>
  <si>
    <t>Begonia elatior Rieger Radiant Riley</t>
  </si>
  <si>
    <t>Begonia elatior Rieger Radiant Rolinde</t>
  </si>
  <si>
    <t>Begonia elatior Rieger Radiant Romance</t>
  </si>
  <si>
    <t>Begonia elatior Rieger Radiant Reina XL</t>
  </si>
  <si>
    <t>Petunia Easy Wave Rose</t>
  </si>
  <si>
    <t>Calibrachoa Caliloco Dreamland</t>
  </si>
  <si>
    <t>Calibrachoa Aloha Kona Dark Red</t>
  </si>
  <si>
    <t>Impatiens New Guinea - Petticoat White Wonder</t>
  </si>
  <si>
    <t>Geranium Zonal - Moonlight White 25</t>
  </si>
  <si>
    <t>Calibrachoa Caliloco Dracula</t>
  </si>
  <si>
    <t>Calibrachoa Calitastic Sunny Side</t>
  </si>
  <si>
    <t>Calibrachoa Aloha Kona Hula Blue Sky</t>
  </si>
  <si>
    <t>Sedum Yellow Cushion</t>
  </si>
  <si>
    <t>Calibrachoa Aloha Kona Neon Fuchsia</t>
  </si>
  <si>
    <t>Calibrachoa Aloha Kona Hula Strawberry</t>
  </si>
  <si>
    <t>Calibrachoa Aloha Kona Hula Red</t>
  </si>
  <si>
    <t>Calibrachoa Aloha Kona Hula Hula Orange</t>
  </si>
  <si>
    <t>Calibrachoa Aloha Kona Hula Gold Medal</t>
  </si>
  <si>
    <t xml:space="preserve">Geranium Zonal - Moonlight Red 25 </t>
  </si>
  <si>
    <t>Geranium Zonal - Sunrise Appleblossom 25</t>
  </si>
  <si>
    <t>Geranium Zonal - Sunrise Dark Red (interspecific)</t>
  </si>
  <si>
    <t>Geranium Zonal - Sunrise Purple + Big Eye (interspecific)</t>
  </si>
  <si>
    <t>Geranium Zonal - Sunrise Ruby Fringe (interspecific)</t>
  </si>
  <si>
    <t>Geranium Zonal - Sunrise White Zest (interspecific)</t>
  </si>
  <si>
    <t>AC-Setcreasea Purple Queen</t>
  </si>
  <si>
    <t>Osteospermum Margarita Kardinal</t>
  </si>
  <si>
    <t>Petunia Amore Heart &amp; Soul</t>
  </si>
  <si>
    <t>FLOWERING PLANTS</t>
  </si>
  <si>
    <t>FOLIAGE PLANTS</t>
  </si>
  <si>
    <t>HERBS</t>
  </si>
  <si>
    <t>SUCCULENTS</t>
  </si>
  <si>
    <t>MIN</t>
  </si>
  <si>
    <t>TAGS</t>
  </si>
  <si>
    <t>Multi Species Confetti Garden Nightlights</t>
  </si>
  <si>
    <t>Begonia Nonstop Mocca Bright Orange 50 ct tray</t>
  </si>
  <si>
    <t>Begonia Nonstop Mocca Cherry 50 ct tray</t>
  </si>
  <si>
    <t>Begonia Nonstop Mocca Deep Orange 50 ct tray</t>
  </si>
  <si>
    <t>Begonia Nonstop Mocca Light Pink Shades 50 ct tray</t>
  </si>
  <si>
    <t>Begonia Nonstop Mocca Pink Shades 50 ct tray</t>
  </si>
  <si>
    <t>Begonia Nonstop Mocca Scarlet 50 ct tray</t>
  </si>
  <si>
    <t>Begonia Nonstop Mocca White 50 ct tray</t>
  </si>
  <si>
    <t>Begonia Nonstop Mocca Yellow 50 ct tray</t>
  </si>
  <si>
    <t>Begonia Nonstop Appleblossom 50 ct tray</t>
  </si>
  <si>
    <t>Begonia Nonstop Deep Rose 50 ct tray</t>
  </si>
  <si>
    <t>Begonia Nonstop Fire 50 ct tray</t>
  </si>
  <si>
    <t>Begonia Nonstop Lemon 50 ct tray</t>
  </si>
  <si>
    <t>Begonia Nonstop Orange 50 ct tray</t>
  </si>
  <si>
    <t>Begonia Nonstop Peach Shades 50 ct tray</t>
  </si>
  <si>
    <t>Begonia Nonstop Pink 50 ct tray</t>
  </si>
  <si>
    <t>Begonia Nonstop Red 50 ct tray</t>
  </si>
  <si>
    <t>Begonia Nonstop Rose Picotee 50 ct tray</t>
  </si>
  <si>
    <t>Begonia Nonstop White 50 ct tray</t>
  </si>
  <si>
    <t>Begonia Nonstop Yellow 50 ct tray</t>
  </si>
  <si>
    <t>Begonia Nonstop Mocca Bright Orange 102 ct tray</t>
  </si>
  <si>
    <t>Begonia Nonstop Mocca Cherry 102 ct tray</t>
  </si>
  <si>
    <t>Begonia Nonstop Mocca Deep Orange 102 ct tray</t>
  </si>
  <si>
    <t>Begonia Nonstop Mocca Light Pink Shades 102 ct tray</t>
  </si>
  <si>
    <t>Begonia Nonstop Mocca Pink Shades 102 ct tray</t>
  </si>
  <si>
    <t>Begonia Nonstop Mocca Scarlet 102 ct tray</t>
  </si>
  <si>
    <t>Begonia Nonstop Mocca White 102 ct tray</t>
  </si>
  <si>
    <t>Begonia Nonstop Mocca Yellow 102 ct tray</t>
  </si>
  <si>
    <t>Begonia Nonstop Appleblossom 102 ct tray</t>
  </si>
  <si>
    <t>Begonia Nonstop Deep Rose 102 ct tray</t>
  </si>
  <si>
    <t>Begonia Nonstop Fire 102 ct tray</t>
  </si>
  <si>
    <t>Begonia Nonstop Lemon 102 ct tray</t>
  </si>
  <si>
    <t>Begonia Nonstop Orange 102 ct tray</t>
  </si>
  <si>
    <t>Begonia Nonstop Peach Shades 102 ct tray</t>
  </si>
  <si>
    <t>Begonia Nonstop Pink 102 ct tray</t>
  </si>
  <si>
    <t>Begonia Nonstop Red 102 ct tray</t>
  </si>
  <si>
    <t>Begonia Nonstop Rose Picotee 102 ct tray</t>
  </si>
  <si>
    <t>Begonia Nonstop White 102 ct tray</t>
  </si>
  <si>
    <t>Begonia Nonstop Yellow 102 ct tray</t>
  </si>
  <si>
    <t>Bracteantha Cottage Bronze 50 ct tray</t>
  </si>
  <si>
    <t>Bracteantha Cottage Lemon 50 ct tray</t>
  </si>
  <si>
    <t>Bracteantha Cottage Pink 50 ct tray</t>
  </si>
  <si>
    <t>Bracteantha Cottage Toffee 50 ct tray</t>
  </si>
  <si>
    <t>Bracteantha Cottage White 50 ct tray</t>
  </si>
  <si>
    <t>Dipladenia Bella Deep Red 50 ct tray</t>
  </si>
  <si>
    <t>Dipladenia Bella Hot Pink 50 ct tray</t>
  </si>
  <si>
    <t>Dipladenia Bella Pink 50 ct tray</t>
  </si>
  <si>
    <t>Dipladenia Bella Scarlet 50 ct tray</t>
  </si>
  <si>
    <t>Dipladenia Bella White 50 ct tray</t>
  </si>
  <si>
    <t>Dracaena</t>
  </si>
  <si>
    <t>AC-Cyperus Prolifer Cleopatra 50 ct tray</t>
  </si>
  <si>
    <t>AC-Dracaena indivsa 50 ct tray</t>
  </si>
  <si>
    <t>Sedum Yellow Cushion 100 ct tray</t>
  </si>
  <si>
    <t>Fuchsia upright Bella Evita</t>
  </si>
  <si>
    <t>Fuchsia upright  Bella Lisa</t>
  </si>
  <si>
    <t>Fuchsia upright  Bella Mariska</t>
  </si>
  <si>
    <t>Fuchsia upright Bella Nikita</t>
  </si>
  <si>
    <t>Fuchsia upright Bella Olivia</t>
  </si>
  <si>
    <t>Fuchsia upright Bella Sacha</t>
  </si>
  <si>
    <t>WEEK</t>
  </si>
  <si>
    <t>CUSTOMER:</t>
  </si>
  <si>
    <t>ADDRESS:</t>
  </si>
  <si>
    <t>CONTACT NAME:</t>
  </si>
  <si>
    <t>EMAIL:</t>
  </si>
  <si>
    <t>TELEPHONE:</t>
  </si>
  <si>
    <t>AVAILABILITY</t>
  </si>
  <si>
    <t>Rooted cuttings will be available between weeks 1 → 16 for the 2025 season.</t>
  </si>
  <si>
    <t>(Week 1: December 29, 2024 - January 4, 2025 to Week 16: April 13, 2025 - April 19, 2025).</t>
  </si>
  <si>
    <t>Picture tags are available for all varieties listed in the catalogue. They are NOT added automatically. Please be</t>
  </si>
  <si>
    <t xml:space="preserve">Please give us adequate lead time to order cuttings and get them rooted. See the chart below for the number of </t>
  </si>
  <si>
    <t>ORDER TIMING &amp; PRODUCT LEAD TIMES</t>
  </si>
  <si>
    <t xml:space="preserve">availability.  </t>
  </si>
  <si>
    <t>sure to specify the tags you require at the time of ordering. Minimum order for tags is equivalent to the minimum</t>
  </si>
  <si>
    <t xml:space="preserve">cutting order as listed in the order form. </t>
  </si>
  <si>
    <t>ORDER ACKNOWLEDGEMENT</t>
  </si>
  <si>
    <t>We will send an order acknowledgement as soon as your order is entered. Please allow up to two weeks for orders</t>
  </si>
  <si>
    <t>to be processed and confirmed. It is the customer’s responsibility to check that we’ve received your order and to</t>
  </si>
  <si>
    <t>check the acknowledgment for accuracy.</t>
  </si>
  <si>
    <t>If we do not hear from you within 48 hours, we will assume the order is approved.</t>
  </si>
  <si>
    <t>TRAY SIZE</t>
  </si>
  <si>
    <t>BILLED</t>
  </si>
  <si>
    <t>CUTTINGS PER BOX</t>
  </si>
  <si>
    <t>LEAD TIME</t>
  </si>
  <si>
    <t>Combo Kits</t>
  </si>
  <si>
    <t>varies</t>
  </si>
  <si>
    <t>by kit name</t>
  </si>
  <si>
    <t>MIN. ORDER:
1 TRAY/VARIETY</t>
  </si>
  <si>
    <t>1 kit</t>
  </si>
  <si>
    <t>7 weeks</t>
  </si>
  <si>
    <t>100 ctgs/variety</t>
  </si>
  <si>
    <t>Begonia elatior Rieger</t>
  </si>
  <si>
    <t>50 ctgs/variety</t>
  </si>
  <si>
    <t>Begonia elatior Solenia</t>
  </si>
  <si>
    <t>8-9 weeks</t>
  </si>
  <si>
    <t>14 weeks</t>
  </si>
  <si>
    <t>18 weeks</t>
  </si>
  <si>
    <t>Begonia landscape</t>
  </si>
  <si>
    <t>Most flowering annuals</t>
  </si>
  <si>
    <t>Begonia tuberous</t>
  </si>
  <si>
    <t>16 weeks</t>
  </si>
  <si>
    <t>Bracteantha</t>
  </si>
  <si>
    <t>Canna</t>
  </si>
  <si>
    <t>weeks to allow. Sometimes we have extra cuttings. Please provide your email and you can shop off of our surplus</t>
  </si>
  <si>
    <t>10 weeks</t>
  </si>
  <si>
    <t>Dipladenia</t>
  </si>
  <si>
    <t>10-12 weeks</t>
  </si>
  <si>
    <t>Geraniums</t>
  </si>
  <si>
    <t>Impatiens shade Beacon</t>
  </si>
  <si>
    <t xml:space="preserve">Impatiens </t>
  </si>
  <si>
    <t>6 weeks</t>
  </si>
  <si>
    <t>Petunia Waves</t>
  </si>
  <si>
    <t>Zinnia</t>
  </si>
  <si>
    <t>Most Foliage plants</t>
  </si>
  <si>
    <t>Asparagus sprengeri</t>
  </si>
  <si>
    <t>from availability</t>
  </si>
  <si>
    <t>Cyperus grass</t>
  </si>
  <si>
    <t>8 weeks</t>
  </si>
  <si>
    <t>Dichondra</t>
  </si>
  <si>
    <t>12 weeks</t>
  </si>
  <si>
    <t>Juncus</t>
  </si>
  <si>
    <t>Most herbs</t>
  </si>
  <si>
    <t>Herbs - Basil &amp; Parsley</t>
  </si>
  <si>
    <t>Succulents</t>
  </si>
  <si>
    <t>PRODUCT DETAILS</t>
  </si>
  <si>
    <t>58 Broadway Avenue,</t>
  </si>
  <si>
    <t>St. Catharines, ON, L2M 1M4</t>
  </si>
  <si>
    <t>P. 905 934 3196 | F. 905 934 7100</t>
  </si>
  <si>
    <t>E. nicole@cfltd.ca | W. www.colonialfloristsltd.com</t>
  </si>
  <si>
    <t>PRODUCT FORM</t>
  </si>
  <si>
    <r>
      <t xml:space="preserve">COMBO KITS </t>
    </r>
    <r>
      <rPr>
        <i/>
        <sz val="10"/>
        <color theme="1"/>
        <rFont val="Aptos Narrow"/>
        <family val="2"/>
        <scheme val="minor"/>
      </rPr>
      <t>- all combinations are orderable as kits. Each kit comes with three 102 count trays of each item needed to create the mix.</t>
    </r>
  </si>
  <si>
    <t>KIT NAME</t>
  </si>
  <si>
    <t>Colonial Combo Andromeda</t>
  </si>
  <si>
    <t>Colonial Combo Brave</t>
  </si>
  <si>
    <t>Colonial Combo Carnival</t>
  </si>
  <si>
    <t>Colonial Combo Dreamer</t>
  </si>
  <si>
    <t>Colonial Combo Escapade</t>
  </si>
  <si>
    <t>Colonial Combo Fireworks</t>
  </si>
  <si>
    <t>Colonial Combo Footloose</t>
  </si>
  <si>
    <t>Colonial Combo Harmony</t>
  </si>
  <si>
    <t>Colonial Combo Heartbeat</t>
  </si>
  <si>
    <t>Colonial Combo Isabella</t>
  </si>
  <si>
    <t>Colonial Combo Lollipop</t>
  </si>
  <si>
    <t>Colonial Combo Patience</t>
  </si>
  <si>
    <t>Colonial Combo Peace</t>
  </si>
  <si>
    <t>Colonial Combo Serene</t>
  </si>
  <si>
    <t>Colonial Combo Sunrise</t>
  </si>
  <si>
    <t>Colonial Combo Wonder</t>
  </si>
  <si>
    <t>100 Calibrachoa Calitastic Butter
100 Petunia Capella Burgundy
100 Verbena Vanessa Purple</t>
  </si>
  <si>
    <t>100 Bacopa Scopia Gulliver Comp. Purple
100 Calibrachoa Chameleon Tart Deco
100 Verbena Vanessa Compact Pink</t>
  </si>
  <si>
    <t>100 Calibrachoa Candy Shop Fancy Berry
100 Petunia Capella Purple
100 Verbena Vanessa Compact Neon Pink</t>
  </si>
  <si>
    <t>100 Calibrachoa Candy Shop Grape Splash
100 Petunia Capella Indigo
100 Verbena Vanessa Compact Lavender</t>
  </si>
  <si>
    <t>100 Ipomoea FloraMia Limon Wedge
100 Petunia Capella Ruby Red
100 Verbena Vanessa Purple</t>
  </si>
  <si>
    <t>100 Calibrachoa Calitastic Sunny Side
100 Petunia Capella Ruby Red
100 Verbena Wicked Rad Red</t>
  </si>
  <si>
    <t>100 Bidens Bidy Gonzalez
100 Calibrachoa Aloha Kona Dark Lavender
100 Verbena Vanessa Compact Red</t>
  </si>
  <si>
    <t>100 Calibrachoa Aloha Kona True Blue
100 Petunia Capella Burgundy
100 Verbena Vanessa Bicolour Pink</t>
  </si>
  <si>
    <t>100 Calibrachoa Calitastic Butter
100 Petunia Amore Queen of Hearts
100 Verbena Vanessa Compact Red</t>
  </si>
  <si>
    <t>100 Calibrachoa Aloha Kona Dark Lavender
100 Petunia Potunia+ Purple Halo
100 Verbena Vanessa Bicolour Purple</t>
  </si>
  <si>
    <t>100 Calibrachoa Calitastic Ballerina
100 Petunia Hells Flamin Rose
100 Verbena Vanessa Bicolour Pink</t>
  </si>
  <si>
    <t>100 Calibrachoa Calitastic Butter
100 Petunia Capella Indigo
100 Verbena Vanessa Compact Red</t>
  </si>
  <si>
    <t>100 Calibrachoa Calitastic Ballerina
100 Petunia Capella Purple
100 Verbena Vanessa Compact Violet</t>
  </si>
  <si>
    <t>100 Calibrachoa Aloha Kona Tiki Soft Pink 
100 Petunia Capella Baby Pink
100 Verbena Wicked Mad Magenta</t>
  </si>
  <si>
    <t>100 Calibrachoa Ombre Pink
100 Petunia Capella Hello Yellow
100 Verbena Vanessa Compact Bordeaux</t>
  </si>
  <si>
    <t>100 Calibrachoa Calitastic Butter
100 Petunia Flower Shower Mayan Sunset
100 Verbena Wicked Great Grape</t>
  </si>
  <si>
    <t>100 Calibrachoa Aloha Kona Hot Orange
100 Petunia Sweetunia Johnny Flame
100 Verbena Empress Flair White</t>
  </si>
  <si>
    <t>Confetti Blaze of Glory</t>
  </si>
  <si>
    <t>Confetti Blueberry Parfait</t>
  </si>
  <si>
    <t>100 Calibrachoa Tik Tok White
100 Petunia Potunia+ Purple Halo
100 Verbena Empress Flair Lavender Blue</t>
  </si>
  <si>
    <t>Confetti Blue Danube</t>
  </si>
  <si>
    <t>100 Calibrachoa Aloha Kona Yellow
100 Petunia Potunia+ Starfish
100 Verbena Empress Flair White</t>
  </si>
  <si>
    <t>Confetti Endurable Beauty</t>
  </si>
  <si>
    <t>100 Calibrachoa Bloomtastic Yellow
100 Petunia Durabloom Hot Pink
100 Verbena Empress Flair Violet</t>
  </si>
  <si>
    <t>Confetti Endurable Cerise</t>
  </si>
  <si>
    <t>100 Calibrachoa Bloomtastic Rose Quartz
100 Petunia Durabloom Hot Pink
100 Verbena Empress Sun Cherry</t>
  </si>
  <si>
    <t>Confetti Endurable Lilac</t>
  </si>
  <si>
    <t>100 Calibrachoa Bloomtastic Serenity
100 Petunia Durabloom Electric Lilac
100 Verbena Empress Sun Lavender Charme</t>
  </si>
  <si>
    <t>Confetti Hello, Barbie!</t>
  </si>
  <si>
    <t>100 Calibrachoa Aloha Kona Hula Pink
100 Petunia Sweetunia Windmill Pink
100 Verbena Wicked Hot Pink</t>
  </si>
  <si>
    <t>Confetti Nightlights</t>
  </si>
  <si>
    <t>100 Bidens Bidy Gonzalez
100 Calibrachoa Aloha Purple Sky
100 Petunia Potunia+ Purple</t>
  </si>
  <si>
    <t>Confetti Northern Lights</t>
  </si>
  <si>
    <t>100 Calibrachoa Aloha Kona Blue Sky
100 Petunia Potunia+ Baby Pink
100 Verbena Wicked Mad Magenta</t>
  </si>
  <si>
    <t>Confetti Peppermint Candy</t>
  </si>
  <si>
    <t>100 Calibrachoa Aloha Kona White
100 Petunia Sweetunia Windmill Cherry
100 Verbena Empress Flair Red</t>
  </si>
  <si>
    <t>Confetti Pumpkin Spice</t>
  </si>
  <si>
    <t>100 Calibrachoa Aloha Kona Pineapple
100 Petunia Sweetunia Fiona Flash
100 Verbena Empress Flair Peach</t>
  </si>
  <si>
    <t>Confetti Purple Cleopatra</t>
  </si>
  <si>
    <t>100 Calibrachoa Bloomtastic Purple
100 Petunia Potunia+ Purple Vein
100 Verbena Empress Flair Amethyst Charme</t>
  </si>
  <si>
    <t>Confetti Season Opener</t>
  </si>
  <si>
    <t>100 Calibrachoa Bloomtastic Yellow
100 Petunia Potunia+ Pinkalicious
100 Verbena Empress Flair Violet</t>
  </si>
  <si>
    <t>Confetti Shocking Blue</t>
  </si>
  <si>
    <t>100 Calibrachoa Aloha Kona Midnight Blue
100 Petunia Surprise Blue Sky
100 Verbena Wicked Cool Blue</t>
  </si>
  <si>
    <t>Confetti Shocking Pink</t>
  </si>
  <si>
    <t>100 Calibrachoa Aloha Kona Hula Pink
100 Petunia Potunia+ Neon
100 Verbena Wicked Hot Pink</t>
  </si>
  <si>
    <t>Confetti Shocking Touch</t>
  </si>
  <si>
    <t>100 Calibrachoa Aloha Kona Hot Pink
100 Petunia Sweetunia Windmill Pink
100 Verbena Wicked Mad Magenta</t>
  </si>
  <si>
    <t>100 Calibrachoa Aloha Kona Yellow
100 Calibrachoa Aloha Kona Hula Blue Sky
100 Calibrachoa Aloha Kona Hot Pink</t>
  </si>
  <si>
    <t>100 Calibrachoa Aloha Kona Dark Red
100 Calibrachoa Aloha Kona Midnight Blue
100 Calibrachoa Aloha Kona Pineapple</t>
  </si>
  <si>
    <t>100 Calibrachoa Aloha Kona Hot Pink
100 Calibrachoa Aloha Kona Hot Orange
100 Calibrachoa Aloha Kona Pineapple</t>
  </si>
  <si>
    <t>100 Calibrachoa Aloha Nani Dark Red
100 Calibrachoa Aloha Nani Golden Girl
100 Calibrachoa Aloha Nani Tropicana</t>
  </si>
  <si>
    <t>Confetti Calibrachoa Hawaiian Hilo</t>
  </si>
  <si>
    <t>Confetti Calibrachoa Hawaiian Nani Pixi Stix</t>
  </si>
  <si>
    <t>Confetti Calibrachoa 
Tik Tok Pink Lemonade</t>
  </si>
  <si>
    <t>100 Calibrachoa Aloha Kona Yellow
100 Calibrachoa Tik Tok Pink
100 Calibrachoa Tik Tok Rose</t>
  </si>
  <si>
    <t>1 KIT CONTAINS:</t>
  </si>
  <si>
    <t>1 KIT CONTAINS</t>
  </si>
  <si>
    <t>Confetti Calibrachoa 
Hawaiian Colour Clash</t>
  </si>
  <si>
    <t>Confetti Calibrachoa 
Hawaiian Kalani</t>
  </si>
  <si>
    <t>Confetti Calibrachoa 
Hawaiian Summer</t>
  </si>
  <si>
    <t>COMBO KIT &amp; COMPONENT DETAILS</t>
  </si>
  <si>
    <t>SUGGESTED PLANTING</t>
  </si>
  <si>
    <t>10" Pots: 3 Plants Per Pot (makes 100 pots)</t>
  </si>
  <si>
    <t>Gallons:  3 Plants Per Pot (makes 100 pots)</t>
  </si>
  <si>
    <t>See our suggested planting patterns below:</t>
  </si>
  <si>
    <t>ORDERING COMBO KITS</t>
  </si>
  <si>
    <t>Simply order kit by name. Order in increments of 1. Please be sure to let us know if you require geraniums for your kits as they are not added automatically.</t>
  </si>
  <si>
    <t xml:space="preserve">All combos in our catalogue have tags available, in bundles of 50. </t>
  </si>
  <si>
    <t>OPTIONAL GERANIUMS</t>
  </si>
  <si>
    <t>100 Geranium Supermoon Red</t>
  </si>
  <si>
    <t>100 Geranium Savannah Punch</t>
  </si>
  <si>
    <t>100 Geranium Savannah Pink Sizzle</t>
  </si>
  <si>
    <t>100 Geranium Moonlight Lavender</t>
  </si>
  <si>
    <t>100 Geranium Savannah Oh So Orange</t>
  </si>
  <si>
    <t>100 Geranium Moonlight White</t>
  </si>
  <si>
    <t>100 Geranium Moonlight Brilliant Red</t>
  </si>
  <si>
    <t>SUGGESTED GERANIUM</t>
  </si>
  <si>
    <t>All combos listed in our catalogue are builder kits. Each kit comes with three 102 count trays of each item needed to create the mix (300 cuttings per 1 kit).
For larger pots, if a fourth item is needed,  a suitable geranium can be added for any of Colonial's combinations. Please refer to the chart at the bottom of the page to see what our suggested Geraniums are.</t>
  </si>
  <si>
    <t>COMBO KIT DETAILS</t>
  </si>
  <si>
    <t>CUTTINGS</t>
  </si>
  <si>
    <t>DROP</t>
  </si>
  <si>
    <t>SUGGESTED SUBSTITUTE</t>
  </si>
  <si>
    <t>Colonial Combo Electric</t>
  </si>
  <si>
    <t>Confetti Garden Cotton Candy</t>
  </si>
  <si>
    <t>Alonia Big Blue</t>
  </si>
  <si>
    <t>Rieger Mocca Orange</t>
  </si>
  <si>
    <t>Viking Pink on Green</t>
  </si>
  <si>
    <t>Viking Red on Green</t>
  </si>
  <si>
    <t>Aloha Kona White</t>
  </si>
  <si>
    <t>Calitastic Butter</t>
  </si>
  <si>
    <t>Caliloco Dreamland or Tik Tok Purple</t>
  </si>
  <si>
    <t>Celebration Double Pink-a-Dot</t>
  </si>
  <si>
    <t>Celebration Doube Yellow</t>
  </si>
  <si>
    <t>Aloha Double Citric</t>
  </si>
  <si>
    <t>Colibri Dark Lavender</t>
  </si>
  <si>
    <t>Aloha Kona Hula Gold Medal</t>
  </si>
  <si>
    <t>EyeCatcher Pink</t>
  </si>
  <si>
    <t>EyeCatcher Blue</t>
  </si>
  <si>
    <t>Aloha Kona Hula Pink</t>
  </si>
  <si>
    <t>Aloha Kona Hula Blue Sky</t>
  </si>
  <si>
    <t>Bella Sacha</t>
  </si>
  <si>
    <t>Geranium Fancy Zonal - Mrs Polluck</t>
  </si>
  <si>
    <t>Geranium Interspecific Big Eeze Sakura</t>
  </si>
  <si>
    <t>Big Eeze Pink</t>
  </si>
  <si>
    <t>Geranium Ivy Great Balls of Fire Burgundy Blaze</t>
  </si>
  <si>
    <t>Geranium Zonal Moonlight Lavender</t>
  </si>
  <si>
    <t>Moonlight Ice Blue</t>
  </si>
  <si>
    <t>Geranium Zonal Moonlight Pink + Eye</t>
  </si>
  <si>
    <t>Moonlight Light Pink + Eye</t>
  </si>
  <si>
    <t>Geranium Zonal Sunrise Bright Scarlet</t>
  </si>
  <si>
    <t>Sunrise Brilliant Red</t>
  </si>
  <si>
    <t>Geranium Zonal Sunrise Light Pink</t>
  </si>
  <si>
    <t>Sunrise Appleblossom</t>
  </si>
  <si>
    <t>Geranium Zonal Sunrise Raspberry Eye</t>
  </si>
  <si>
    <t>Geranium Zonal Sunrise Rose + Big Eye</t>
  </si>
  <si>
    <t>Geranium Zonal Sunrise White + Eye</t>
  </si>
  <si>
    <t>Impatiens Double Musica Pure White</t>
  </si>
  <si>
    <t>Impatiens New Guinea Magnum Light Lavender</t>
  </si>
  <si>
    <t>Magnum Lavender</t>
  </si>
  <si>
    <t>Impatiens New Guinea Petticoat Pink Charme</t>
  </si>
  <si>
    <t>Petticoat Pink Punch</t>
  </si>
  <si>
    <t>Sunrise White + Zest (interspecific)</t>
  </si>
  <si>
    <t>Sunrise Hot Rose + Eye</t>
  </si>
  <si>
    <t>Margarita Dark Pink</t>
  </si>
  <si>
    <t>Petchoa SuperCal Neon Rose</t>
  </si>
  <si>
    <t>Petchoa SuperCal Violet</t>
  </si>
  <si>
    <t>Capella Rose</t>
  </si>
  <si>
    <t>Crazytunia Magenta Storm</t>
  </si>
  <si>
    <t>Amore Heart &amp; Soul</t>
  </si>
  <si>
    <t>Capella Baby Pink</t>
  </si>
  <si>
    <t>Capella Indigo</t>
  </si>
  <si>
    <t>Capella Purple Vein</t>
  </si>
  <si>
    <t>Potunia+ Starfish</t>
  </si>
  <si>
    <t>Capella Fuchsia Lace</t>
  </si>
  <si>
    <t>Capella Hello Yellow</t>
  </si>
  <si>
    <t>Capella Ruby Red</t>
  </si>
  <si>
    <t>Capella White</t>
  </si>
  <si>
    <t>Surfinia Magenta</t>
  </si>
  <si>
    <t>Surdiva Blue Violet</t>
  </si>
  <si>
    <t>Wicked Mad Magenta</t>
  </si>
  <si>
    <t>Coleus Great Falls Iguazu</t>
  </si>
  <si>
    <t>Great Falls Angel</t>
  </si>
  <si>
    <t>Coleus Main Street Broad Street</t>
  </si>
  <si>
    <t>Main Street Portage Avenue</t>
  </si>
  <si>
    <t>Coleus Main Street Yonge Street</t>
  </si>
  <si>
    <t>Coleus Under the Sea Coral Copper</t>
  </si>
  <si>
    <t>Senecio Angel Wings</t>
  </si>
  <si>
    <t>Senecio Silver Gleam</t>
  </si>
  <si>
    <t>Senecio Winter Whispers</t>
  </si>
  <si>
    <t>Setcresea Pink Stripes</t>
  </si>
  <si>
    <t>Herb - Mint Apple</t>
  </si>
  <si>
    <t>Herb - Mint Pineapple</t>
  </si>
  <si>
    <t>Sedum Lemon Balll</t>
  </si>
  <si>
    <t>Aloha Kona Neon Fuchsia or Calitastic Raspberry</t>
  </si>
  <si>
    <t>2025 DROP &amp; SUBSTITUTE LIST</t>
  </si>
  <si>
    <t>Bacopa Scopia Double Indigo</t>
  </si>
  <si>
    <t>Bacopa Scopia Double Snowball</t>
  </si>
  <si>
    <t>Bacopa Scopia Gulliver Blue</t>
  </si>
  <si>
    <t>Bacopa Scopia Gulliver Compact Purple</t>
  </si>
  <si>
    <t>Bacopa Scopia Gulliver Compact Rosa</t>
  </si>
  <si>
    <t>Bacopa Scopia Gulliver Compact White</t>
  </si>
  <si>
    <t>Bacopa Scopia Gulliver Pink</t>
  </si>
  <si>
    <t>Bacopa Scopia Gulliver White</t>
  </si>
  <si>
    <t>2025 ROOTED CUTTING ORDER FORM</t>
  </si>
  <si>
    <t>Petunia E3 Easy Wave Yellow</t>
  </si>
  <si>
    <t xml:space="preserve">Verbena Vanessa Compact Red </t>
  </si>
  <si>
    <t>AC-Coleus Main Street Portage Avenue</t>
  </si>
  <si>
    <t>Begonia Viking Pink on Chocolate</t>
  </si>
  <si>
    <t>Calibrachoa Aloha Kona White</t>
  </si>
  <si>
    <t>Calibrachoa Aloha Double Apricot - CA</t>
  </si>
  <si>
    <t>Calibrachoa Aloha Double Citric - CA</t>
  </si>
  <si>
    <t>Calibrachoa Aloha Double Lavender - CA</t>
  </si>
  <si>
    <t>Calibrachoa Aloha Double Soft Pink - CA</t>
  </si>
  <si>
    <t>Calibrachoa Aloha Double White - CA</t>
  </si>
  <si>
    <t>Calibrachoa Candy Shop Double Candy Bouquet - CA</t>
  </si>
  <si>
    <t>12-13": 6-8 Plants Per Pot (makes 50 pots)</t>
  </si>
  <si>
    <t>100 Geranium Sunrise Appleblossom</t>
  </si>
  <si>
    <t>100 Geranium Savannah Really Red</t>
  </si>
  <si>
    <t>100 Geranium Savannah Blue</t>
  </si>
  <si>
    <t>100 Geranium Moonlight Pink</t>
  </si>
  <si>
    <t>100 Geranium Savannah White Splash</t>
  </si>
  <si>
    <t>100 Geranium Moonlight Dark Fuchsia</t>
  </si>
  <si>
    <t>Calibrachoa Aloha Kona Hula Pink</t>
  </si>
  <si>
    <t>N/A</t>
  </si>
  <si>
    <t>Petunia Hells Ignition - N/A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</si>
</sst>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rgb="FFC0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0"/>
      <color theme="1"/>
      <name val="Aptos"/>
      <family val="2"/>
    </font>
    <font>
      <b/>
      <sz val="11"/>
      <color rgb="FF8E000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F4FD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17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0" xfId="0" applyFont="1"/>
    <xf numFmtId="0" fontId="8" fillId="0" borderId="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0" fillId="3" borderId="0" xfId="0" applyFill="1"/>
    <xf numFmtId="0" fontId="1" fillId="3" borderId="0" xfId="0" applyFont="1" applyFill="1"/>
    <xf numFmtId="0" fontId="0" fillId="3" borderId="27" xfId="0" applyFill="1" applyBorder="1"/>
    <xf numFmtId="0" fontId="8" fillId="4" borderId="8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center"/>
    </xf>
    <xf numFmtId="0" fontId="8" fillId="3" borderId="0" xfId="0" applyFont="1" applyFill="1"/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30" xfId="0" applyFont="1" applyBorder="1" applyAlignment="1">
      <alignment horizontal="left"/>
    </xf>
    <xf numFmtId="0" fontId="7" fillId="0" borderId="3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9" fillId="3" borderId="28" xfId="0" applyFont="1" applyFill="1" applyBorder="1"/>
    <xf numFmtId="0" fontId="7" fillId="0" borderId="16" xfId="0" applyFont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5" borderId="25" xfId="0" applyFont="1" applyFill="1" applyBorder="1" applyAlignment="1">
      <alignment horizontal="left"/>
    </xf>
    <xf numFmtId="0" fontId="7" fillId="5" borderId="29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1" fillId="5" borderId="25" xfId="0" applyFont="1" applyFill="1" applyBorder="1"/>
    <xf numFmtId="0" fontId="1" fillId="0" borderId="3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8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7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0" fillId="3" borderId="40" xfId="0" applyFont="1" applyFill="1" applyBorder="1"/>
    <xf numFmtId="0" fontId="10" fillId="3" borderId="41" xfId="0" applyFont="1" applyFill="1" applyBorder="1"/>
    <xf numFmtId="0" fontId="10" fillId="3" borderId="44" xfId="0" applyFont="1" applyFill="1" applyBorder="1"/>
    <xf numFmtId="0" fontId="0" fillId="3" borderId="34" xfId="0" applyFill="1" applyBorder="1"/>
    <xf numFmtId="0" fontId="0" fillId="3" borderId="43" xfId="0" applyFill="1" applyBorder="1"/>
    <xf numFmtId="0" fontId="0" fillId="3" borderId="33" xfId="0" applyFill="1" applyBorder="1"/>
    <xf numFmtId="0" fontId="10" fillId="3" borderId="17" xfId="0" applyFont="1" applyFill="1" applyBorder="1"/>
    <xf numFmtId="0" fontId="10" fillId="3" borderId="46" xfId="0" applyFont="1" applyFill="1" applyBorder="1"/>
    <xf numFmtId="0" fontId="10" fillId="3" borderId="20" xfId="0" applyFont="1" applyFill="1" applyBorder="1"/>
    <xf numFmtId="0" fontId="10" fillId="3" borderId="19" xfId="0" applyFont="1" applyFill="1" applyBorder="1"/>
    <xf numFmtId="0" fontId="9" fillId="3" borderId="39" xfId="0" applyFont="1" applyFill="1" applyBorder="1"/>
    <xf numFmtId="0" fontId="0" fillId="3" borderId="35" xfId="0" applyFill="1" applyBorder="1"/>
    <xf numFmtId="0" fontId="10" fillId="3" borderId="16" xfId="0" applyFont="1" applyFill="1" applyBorder="1"/>
    <xf numFmtId="0" fontId="10" fillId="3" borderId="47" xfId="0" applyFont="1" applyFill="1" applyBorder="1"/>
    <xf numFmtId="0" fontId="9" fillId="3" borderId="42" xfId="0" applyFont="1" applyFill="1" applyBorder="1"/>
    <xf numFmtId="0" fontId="10" fillId="3" borderId="48" xfId="0" applyFont="1" applyFill="1" applyBorder="1"/>
    <xf numFmtId="0" fontId="9" fillId="3" borderId="45" xfId="0" applyFont="1" applyFill="1" applyBorder="1"/>
    <xf numFmtId="0" fontId="10" fillId="3" borderId="49" xfId="0" applyFont="1" applyFill="1" applyBorder="1"/>
    <xf numFmtId="0" fontId="9" fillId="3" borderId="50" xfId="0" applyFont="1" applyFill="1" applyBorder="1"/>
    <xf numFmtId="0" fontId="10" fillId="3" borderId="51" xfId="0" applyFont="1" applyFill="1" applyBorder="1"/>
    <xf numFmtId="0" fontId="10" fillId="3" borderId="18" xfId="0" applyFont="1" applyFill="1" applyBorder="1"/>
    <xf numFmtId="0" fontId="10" fillId="3" borderId="52" xfId="0" applyFont="1" applyFill="1" applyBorder="1"/>
    <xf numFmtId="0" fontId="10" fillId="3" borderId="53" xfId="0" applyFont="1" applyFill="1" applyBorder="1"/>
    <xf numFmtId="0" fontId="1" fillId="4" borderId="23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0" borderId="23" xfId="0" applyFont="1" applyBorder="1"/>
    <xf numFmtId="0" fontId="8" fillId="0" borderId="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2" borderId="8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top"/>
    </xf>
    <xf numFmtId="0" fontId="8" fillId="0" borderId="0" xfId="0" applyFont="1" applyAlignment="1">
      <alignment horizontal="left" indent="3"/>
    </xf>
    <xf numFmtId="0" fontId="9" fillId="2" borderId="13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12" fillId="3" borderId="0" xfId="0" applyFont="1" applyFill="1"/>
    <xf numFmtId="0" fontId="15" fillId="2" borderId="26" xfId="0" applyFont="1" applyFill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9" fillId="0" borderId="54" xfId="0" applyFont="1" applyBorder="1"/>
    <xf numFmtId="0" fontId="6" fillId="0" borderId="55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7" fillId="0" borderId="13" xfId="0" applyFont="1" applyBorder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4" borderId="13" xfId="0" applyFont="1" applyFill="1" applyBorder="1" applyAlignment="1">
      <alignment vertical="top"/>
    </xf>
    <xf numFmtId="0" fontId="7" fillId="4" borderId="15" xfId="0" applyFont="1" applyFill="1" applyBorder="1" applyAlignment="1">
      <alignment vertical="top" wrapText="1"/>
    </xf>
    <xf numFmtId="0" fontId="7" fillId="4" borderId="13" xfId="0" applyFont="1" applyFill="1" applyBorder="1" applyAlignment="1">
      <alignment vertical="top" wrapText="1"/>
    </xf>
    <xf numFmtId="0" fontId="7" fillId="0" borderId="0" xfId="0" applyFont="1"/>
    <xf numFmtId="0" fontId="6" fillId="5" borderId="2" xfId="0" applyFont="1" applyFill="1" applyBorder="1"/>
    <xf numFmtId="0" fontId="6" fillId="5" borderId="54" xfId="0" applyFont="1" applyFill="1" applyBorder="1"/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0" fontId="7" fillId="4" borderId="12" xfId="0" applyFont="1" applyFill="1" applyBorder="1"/>
    <xf numFmtId="0" fontId="0" fillId="3" borderId="0" xfId="0" applyFill="1" applyAlignment="1">
      <alignment vertical="top" wrapText="1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18" fillId="0" borderId="0" xfId="0" applyFont="1"/>
    <xf numFmtId="0" fontId="8" fillId="0" borderId="5" xfId="0" applyFont="1" applyBorder="1"/>
    <xf numFmtId="0" fontId="8" fillId="0" borderId="7" xfId="0" applyFont="1" applyBorder="1"/>
    <xf numFmtId="0" fontId="8" fillId="2" borderId="9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2" xfId="0" applyFont="1" applyBorder="1"/>
    <xf numFmtId="0" fontId="9" fillId="6" borderId="25" xfId="0" applyFont="1" applyFill="1" applyBorder="1"/>
    <xf numFmtId="0" fontId="9" fillId="6" borderId="2" xfId="0" applyFont="1" applyFill="1" applyBorder="1"/>
    <xf numFmtId="0" fontId="8" fillId="4" borderId="2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9" fillId="0" borderId="0" xfId="0" applyFont="1"/>
    <xf numFmtId="0" fontId="0" fillId="3" borderId="0" xfId="0" applyFill="1" applyAlignment="1">
      <alignment horizontal="left" vertical="top" wrapText="1"/>
    </xf>
    <xf numFmtId="0" fontId="17" fillId="3" borderId="0" xfId="0" applyFont="1" applyFill="1" applyAlignment="1">
      <alignment horizontal="right" vertical="top" indent="2"/>
    </xf>
    <xf numFmtId="0" fontId="16" fillId="4" borderId="8" xfId="0" applyFont="1" applyFill="1" applyBorder="1" applyAlignment="1">
      <alignment horizontal="left"/>
    </xf>
  </cellXfs>
  <cellStyles count="4">
    <cellStyle name="Normal" xfId="0" builtinId="0"/>
    <cellStyle name="Normal 10" xfId="3" xr:uid="{73689CC9-A844-44AD-8D87-2873C7C77446}"/>
    <cellStyle name="Normal 16" xfId="1" xr:uid="{21C34B38-3FC4-4E9A-9B05-37F26B310A58}"/>
    <cellStyle name="Normal 4" xfId="2" xr:uid="{A3E0D3C8-1AF4-4846-823A-2A80917449B2}"/>
  </cellStyles>
  <dxfs count="0"/>
  <tableStyles count="0" defaultTableStyle="TableStyleMedium2" defaultPivotStyle="PivotStyleLight16"/>
  <colors>
    <mruColors>
      <color rgb="FFDFF4FD"/>
      <color rgb="FF8E0000"/>
      <color rgb="FFEAF8E4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198716</xdr:colOff>
      <xdr:row>5</xdr:row>
      <xdr:rowOff>76199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F15EBF-FFE6-A53E-4F1C-475777192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3084791" cy="1028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500038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3A25B8-B3BA-9EE4-D84D-6B4EC8EB1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2424088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1</xdr:col>
      <xdr:colOff>1343025</xdr:colOff>
      <xdr:row>4</xdr:row>
      <xdr:rowOff>152784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9F14D7-5A70-CEB3-3463-45AB03FF1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1"/>
          <a:ext cx="2714625" cy="905258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1152525</xdr:colOff>
      <xdr:row>26</xdr:row>
      <xdr:rowOff>57150</xdr:rowOff>
    </xdr:from>
    <xdr:to>
      <xdr:col>3</xdr:col>
      <xdr:colOff>771525</xdr:colOff>
      <xdr:row>35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16EEA4-6753-A2FB-AE05-B83E12DE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019675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26</xdr:row>
      <xdr:rowOff>66675</xdr:rowOff>
    </xdr:from>
    <xdr:to>
      <xdr:col>4</xdr:col>
      <xdr:colOff>1809750</xdr:colOff>
      <xdr:row>35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27CEC91-1F7E-860B-FB35-48796EF9B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5029200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26</xdr:row>
      <xdr:rowOff>57150</xdr:rowOff>
    </xdr:from>
    <xdr:to>
      <xdr:col>1</xdr:col>
      <xdr:colOff>561975</xdr:colOff>
      <xdr:row>35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CEDDFC-BCDF-4857-6A22-6A8B854A1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19675"/>
          <a:ext cx="1828800" cy="1828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1994015</xdr:colOff>
      <xdr:row>3</xdr:row>
      <xdr:rowOff>35944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030492-2FC5-6366-C258-C96148831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94015" cy="664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D2AB-5FE4-4A54-BA6A-7E54ADA377C6}">
  <sheetPr>
    <tabColor rgb="FFFFFF00"/>
  </sheetPr>
  <dimension ref="A3:F1154"/>
  <sheetViews>
    <sheetView workbookViewId="0">
      <pane ySplit="3" topLeftCell="A63" activePane="bottomLeft" state="frozen"/>
      <selection pane="bottomLeft" activeCell="B87" sqref="B87"/>
    </sheetView>
  </sheetViews>
  <sheetFormatPr defaultRowHeight="15" x14ac:dyDescent="0.25"/>
  <cols>
    <col min="1" max="1" width="14.7109375" customWidth="1"/>
    <col min="2" max="2" width="50.7109375" customWidth="1"/>
    <col min="3" max="3" width="11.28515625" customWidth="1"/>
    <col min="4" max="6" width="13.5703125" style="3" customWidth="1"/>
  </cols>
  <sheetData>
    <row r="3" spans="1:6" x14ac:dyDescent="0.25">
      <c r="A3" s="1" t="s">
        <v>1191</v>
      </c>
      <c r="B3" s="1" t="s">
        <v>1048</v>
      </c>
      <c r="C3" s="1" t="s">
        <v>1047</v>
      </c>
      <c r="D3" s="4" t="s">
        <v>1045</v>
      </c>
      <c r="E3" s="4" t="s">
        <v>1044</v>
      </c>
      <c r="F3" s="4" t="s">
        <v>1046</v>
      </c>
    </row>
    <row r="4" spans="1:6" x14ac:dyDescent="0.25">
      <c r="B4" s="2" t="s">
        <v>45</v>
      </c>
      <c r="C4">
        <v>2300</v>
      </c>
      <c r="D4" s="3">
        <v>100</v>
      </c>
      <c r="F4" s="3">
        <v>3700</v>
      </c>
    </row>
    <row r="5" spans="1:6" x14ac:dyDescent="0.25">
      <c r="B5" s="2" t="s">
        <v>46</v>
      </c>
      <c r="C5">
        <f>3795+400</f>
        <v>4195</v>
      </c>
      <c r="D5" s="3">
        <v>100</v>
      </c>
    </row>
    <row r="6" spans="1:6" x14ac:dyDescent="0.25">
      <c r="B6" s="2" t="s">
        <v>47</v>
      </c>
      <c r="C6">
        <v>11200</v>
      </c>
      <c r="D6" s="3">
        <v>6100</v>
      </c>
    </row>
    <row r="7" spans="1:6" x14ac:dyDescent="0.25">
      <c r="B7" s="2" t="s">
        <v>48</v>
      </c>
      <c r="C7">
        <f>7795+8400</f>
        <v>16195</v>
      </c>
      <c r="D7" s="3">
        <v>900</v>
      </c>
    </row>
    <row r="8" spans="1:6" x14ac:dyDescent="0.25">
      <c r="B8" s="2" t="s">
        <v>49</v>
      </c>
      <c r="C8">
        <f>1500+400</f>
        <v>1900</v>
      </c>
      <c r="D8" s="3">
        <v>200</v>
      </c>
    </row>
    <row r="9" spans="1:6" x14ac:dyDescent="0.25">
      <c r="B9" s="2" t="s">
        <v>50</v>
      </c>
      <c r="C9">
        <v>7285</v>
      </c>
      <c r="D9" s="3">
        <v>900</v>
      </c>
    </row>
    <row r="10" spans="1:6" x14ac:dyDescent="0.25">
      <c r="B10" s="2" t="s">
        <v>51</v>
      </c>
      <c r="C10">
        <v>1400</v>
      </c>
      <c r="D10" s="3">
        <v>300</v>
      </c>
    </row>
    <row r="11" spans="1:6" x14ac:dyDescent="0.25">
      <c r="B11" s="2" t="s">
        <v>52</v>
      </c>
      <c r="C11">
        <f>2345+8100</f>
        <v>10445</v>
      </c>
      <c r="D11" s="3">
        <v>600</v>
      </c>
    </row>
    <row r="12" spans="1:6" x14ac:dyDescent="0.25">
      <c r="B12" s="2" t="s">
        <v>53</v>
      </c>
      <c r="C12">
        <v>2700</v>
      </c>
      <c r="D12" s="3">
        <v>200</v>
      </c>
    </row>
    <row r="13" spans="1:6" x14ac:dyDescent="0.25">
      <c r="B13" s="2" t="s">
        <v>54</v>
      </c>
      <c r="C13">
        <f>7500+200</f>
        <v>7700</v>
      </c>
      <c r="D13" s="3">
        <v>400</v>
      </c>
      <c r="F13" s="3">
        <v>9724</v>
      </c>
    </row>
    <row r="14" spans="1:6" x14ac:dyDescent="0.25">
      <c r="B14" s="2" t="s">
        <v>1077</v>
      </c>
      <c r="D14" s="3">
        <v>200</v>
      </c>
    </row>
    <row r="15" spans="1:6" x14ac:dyDescent="0.25">
      <c r="B15" s="2" t="s">
        <v>55</v>
      </c>
      <c r="C15">
        <f>5100+600</f>
        <v>5700</v>
      </c>
      <c r="D15" s="3">
        <v>100</v>
      </c>
      <c r="F15" s="3">
        <v>2170</v>
      </c>
    </row>
    <row r="16" spans="1:6" x14ac:dyDescent="0.25">
      <c r="B16" s="2" t="s">
        <v>56</v>
      </c>
      <c r="C16">
        <v>7300</v>
      </c>
      <c r="D16" s="3">
        <v>300</v>
      </c>
      <c r="F16" s="3">
        <v>5650</v>
      </c>
    </row>
    <row r="17" spans="2:6" x14ac:dyDescent="0.25">
      <c r="B17" s="2" t="s">
        <v>57</v>
      </c>
      <c r="C17">
        <v>1800</v>
      </c>
      <c r="F17" s="3">
        <v>270</v>
      </c>
    </row>
    <row r="18" spans="2:6" x14ac:dyDescent="0.25">
      <c r="B18" s="2" t="s">
        <v>58</v>
      </c>
      <c r="C18">
        <v>4200</v>
      </c>
      <c r="D18" s="3">
        <v>100</v>
      </c>
      <c r="F18" s="3">
        <v>6276</v>
      </c>
    </row>
    <row r="19" spans="2:6" x14ac:dyDescent="0.25">
      <c r="B19" s="2" t="s">
        <v>59</v>
      </c>
      <c r="C19">
        <f>2600+600</f>
        <v>3200</v>
      </c>
      <c r="D19" s="3">
        <v>100</v>
      </c>
      <c r="F19" s="3">
        <v>804</v>
      </c>
    </row>
    <row r="20" spans="2:6" x14ac:dyDescent="0.25">
      <c r="B20" s="2" t="s">
        <v>60</v>
      </c>
      <c r="C20">
        <v>5100</v>
      </c>
      <c r="D20" s="3">
        <v>200</v>
      </c>
      <c r="F20" s="3">
        <v>4510</v>
      </c>
    </row>
    <row r="21" spans="2:6" x14ac:dyDescent="0.25">
      <c r="B21" s="2" t="s">
        <v>61</v>
      </c>
      <c r="C21">
        <v>7100</v>
      </c>
      <c r="D21" s="3">
        <v>200</v>
      </c>
      <c r="F21" s="3">
        <v>4502</v>
      </c>
    </row>
    <row r="22" spans="2:6" x14ac:dyDescent="0.25">
      <c r="B22" s="2" t="s">
        <v>62</v>
      </c>
      <c r="C22">
        <v>4095</v>
      </c>
      <c r="D22" s="3">
        <v>200</v>
      </c>
      <c r="F22" s="3">
        <v>9526</v>
      </c>
    </row>
    <row r="23" spans="2:6" x14ac:dyDescent="0.25">
      <c r="B23" s="2" t="s">
        <v>63</v>
      </c>
      <c r="C23">
        <v>4100</v>
      </c>
      <c r="D23" s="3">
        <v>300</v>
      </c>
      <c r="F23" s="3">
        <v>5554</v>
      </c>
    </row>
    <row r="24" spans="2:6" x14ac:dyDescent="0.25">
      <c r="B24" s="2" t="s">
        <v>64</v>
      </c>
      <c r="C24">
        <v>4170</v>
      </c>
      <c r="D24" s="3">
        <v>300</v>
      </c>
      <c r="F24" s="3">
        <v>8522</v>
      </c>
    </row>
    <row r="25" spans="2:6" x14ac:dyDescent="0.25">
      <c r="B25" s="2" t="s">
        <v>65</v>
      </c>
      <c r="C25">
        <v>4600</v>
      </c>
      <c r="D25" s="3">
        <v>200</v>
      </c>
      <c r="F25" s="3">
        <v>4504</v>
      </c>
    </row>
    <row r="26" spans="2:6" x14ac:dyDescent="0.25">
      <c r="B26" s="2" t="s">
        <v>66</v>
      </c>
      <c r="C26">
        <v>4100</v>
      </c>
      <c r="D26" s="3">
        <v>300</v>
      </c>
    </row>
    <row r="27" spans="2:6" x14ac:dyDescent="0.25">
      <c r="B27" s="2" t="s">
        <v>67</v>
      </c>
      <c r="C27">
        <v>95</v>
      </c>
    </row>
    <row r="28" spans="2:6" x14ac:dyDescent="0.25">
      <c r="B28" s="2" t="s">
        <v>68</v>
      </c>
      <c r="C28">
        <v>200</v>
      </c>
    </row>
    <row r="29" spans="2:6" x14ac:dyDescent="0.25">
      <c r="B29" s="2" t="s">
        <v>69</v>
      </c>
      <c r="C29">
        <v>200</v>
      </c>
    </row>
    <row r="30" spans="2:6" x14ac:dyDescent="0.25">
      <c r="B30" s="2" t="s">
        <v>70</v>
      </c>
      <c r="C30">
        <v>1400</v>
      </c>
      <c r="D30" s="3">
        <v>600</v>
      </c>
      <c r="F30" s="3">
        <v>800</v>
      </c>
    </row>
    <row r="31" spans="2:6" x14ac:dyDescent="0.25">
      <c r="B31" s="2" t="s">
        <v>71</v>
      </c>
      <c r="C31">
        <v>285</v>
      </c>
      <c r="D31" s="3">
        <v>200</v>
      </c>
      <c r="F31" s="3">
        <v>1400</v>
      </c>
    </row>
    <row r="32" spans="2:6" x14ac:dyDescent="0.25">
      <c r="B32" s="2" t="s">
        <v>72</v>
      </c>
      <c r="C32">
        <v>900</v>
      </c>
      <c r="D32" s="3">
        <v>100</v>
      </c>
      <c r="F32" s="3">
        <v>1400</v>
      </c>
    </row>
    <row r="33" spans="2:6" x14ac:dyDescent="0.25">
      <c r="B33" s="2" t="s">
        <v>73</v>
      </c>
      <c r="C33">
        <v>400</v>
      </c>
      <c r="F33" s="3">
        <v>1500</v>
      </c>
    </row>
    <row r="34" spans="2:6" x14ac:dyDescent="0.25">
      <c r="B34" s="2" t="s">
        <v>74</v>
      </c>
      <c r="C34">
        <v>600</v>
      </c>
      <c r="D34" s="3">
        <v>200</v>
      </c>
      <c r="F34" s="3">
        <v>1932</v>
      </c>
    </row>
    <row r="35" spans="2:6" x14ac:dyDescent="0.25">
      <c r="B35" s="2" t="s">
        <v>75</v>
      </c>
      <c r="C35">
        <v>800</v>
      </c>
      <c r="D35" s="3">
        <v>200</v>
      </c>
      <c r="F35" s="3">
        <v>1400</v>
      </c>
    </row>
    <row r="36" spans="2:6" x14ac:dyDescent="0.25">
      <c r="B36" s="2" t="s">
        <v>1076</v>
      </c>
      <c r="D36" s="3">
        <v>100</v>
      </c>
    </row>
    <row r="37" spans="2:6" x14ac:dyDescent="0.25">
      <c r="B37" s="2" t="s">
        <v>76</v>
      </c>
      <c r="C37">
        <v>860</v>
      </c>
      <c r="D37" s="3">
        <v>450</v>
      </c>
      <c r="F37" s="3">
        <v>1932</v>
      </c>
    </row>
    <row r="38" spans="2:6" x14ac:dyDescent="0.25">
      <c r="B38" s="2" t="s">
        <v>77</v>
      </c>
      <c r="C38">
        <v>1000</v>
      </c>
      <c r="F38" s="3">
        <v>432</v>
      </c>
    </row>
    <row r="39" spans="2:6" x14ac:dyDescent="0.25">
      <c r="B39" s="2" t="s">
        <v>78</v>
      </c>
      <c r="C39">
        <v>1090</v>
      </c>
      <c r="F39" s="3">
        <v>1732</v>
      </c>
    </row>
    <row r="40" spans="2:6" x14ac:dyDescent="0.25">
      <c r="B40" s="2" t="s">
        <v>79</v>
      </c>
      <c r="C40">
        <v>390</v>
      </c>
      <c r="F40" s="3">
        <v>1592</v>
      </c>
    </row>
    <row r="41" spans="2:6" x14ac:dyDescent="0.25">
      <c r="B41" s="2" t="s">
        <v>80</v>
      </c>
      <c r="C41">
        <f>7100+200+100</f>
        <v>7400</v>
      </c>
      <c r="D41" s="3">
        <v>1350</v>
      </c>
      <c r="F41" s="3">
        <v>3300</v>
      </c>
    </row>
    <row r="42" spans="2:6" x14ac:dyDescent="0.25">
      <c r="B42" s="2" t="s">
        <v>81</v>
      </c>
      <c r="C42">
        <v>29400</v>
      </c>
      <c r="D42" s="3">
        <v>1100</v>
      </c>
      <c r="F42" s="3">
        <v>1600</v>
      </c>
    </row>
    <row r="43" spans="2:6" x14ac:dyDescent="0.25">
      <c r="B43" s="2" t="s">
        <v>82</v>
      </c>
      <c r="C43">
        <f>142800+10600</f>
        <v>153400</v>
      </c>
      <c r="D43" s="3">
        <v>2950</v>
      </c>
      <c r="F43" s="3">
        <v>25200</v>
      </c>
    </row>
    <row r="44" spans="2:6" x14ac:dyDescent="0.25">
      <c r="B44" s="2" t="s">
        <v>83</v>
      </c>
      <c r="C44">
        <v>6200</v>
      </c>
      <c r="D44" s="3">
        <v>1100</v>
      </c>
      <c r="F44" s="3">
        <v>9980</v>
      </c>
    </row>
    <row r="45" spans="2:6" x14ac:dyDescent="0.25">
      <c r="B45" s="2" t="s">
        <v>84</v>
      </c>
      <c r="C45">
        <v>6300</v>
      </c>
      <c r="D45" s="3">
        <v>900</v>
      </c>
      <c r="F45" s="3">
        <v>10160</v>
      </c>
    </row>
    <row r="46" spans="2:6" x14ac:dyDescent="0.25">
      <c r="B46" s="2" t="s">
        <v>85</v>
      </c>
      <c r="C46">
        <v>4100</v>
      </c>
      <c r="D46" s="3">
        <v>988</v>
      </c>
      <c r="F46" s="3">
        <v>14004</v>
      </c>
    </row>
    <row r="47" spans="2:6" x14ac:dyDescent="0.25">
      <c r="B47" s="2" t="s">
        <v>86</v>
      </c>
      <c r="C47">
        <f>13290+100</f>
        <v>13390</v>
      </c>
      <c r="D47" s="3">
        <v>700</v>
      </c>
      <c r="F47" s="3">
        <v>8398</v>
      </c>
    </row>
    <row r="48" spans="2:6" x14ac:dyDescent="0.25">
      <c r="B48" s="2" t="s">
        <v>87</v>
      </c>
      <c r="C48">
        <f>27300+6900</f>
        <v>34200</v>
      </c>
      <c r="D48" s="3">
        <v>900</v>
      </c>
      <c r="F48" s="3">
        <v>18020</v>
      </c>
    </row>
    <row r="49" spans="2:6" x14ac:dyDescent="0.25">
      <c r="B49" s="2" t="s">
        <v>88</v>
      </c>
      <c r="C49">
        <v>5490</v>
      </c>
      <c r="D49" s="3">
        <v>200</v>
      </c>
    </row>
    <row r="50" spans="2:6" x14ac:dyDescent="0.25">
      <c r="B50" s="2" t="s">
        <v>89</v>
      </c>
      <c r="C50">
        <v>11100</v>
      </c>
      <c r="D50" s="3">
        <v>1200</v>
      </c>
      <c r="F50" s="3">
        <v>9518</v>
      </c>
    </row>
    <row r="51" spans="2:6" x14ac:dyDescent="0.25">
      <c r="B51" s="2" t="s">
        <v>90</v>
      </c>
      <c r="C51">
        <f>7795+2000</f>
        <v>9795</v>
      </c>
      <c r="D51" s="3">
        <v>700</v>
      </c>
      <c r="F51" s="3">
        <v>5000</v>
      </c>
    </row>
    <row r="52" spans="2:6" x14ac:dyDescent="0.25">
      <c r="B52" s="2" t="s">
        <v>91</v>
      </c>
      <c r="C52">
        <f>10400+7200</f>
        <v>17600</v>
      </c>
      <c r="D52" s="3">
        <v>2200</v>
      </c>
      <c r="F52" s="3">
        <v>9998</v>
      </c>
    </row>
    <row r="53" spans="2:6" x14ac:dyDescent="0.25">
      <c r="B53" s="2" t="s">
        <v>92</v>
      </c>
      <c r="C53">
        <v>100</v>
      </c>
      <c r="D53" s="3">
        <v>100</v>
      </c>
    </row>
    <row r="54" spans="2:6" x14ac:dyDescent="0.25">
      <c r="B54" s="2" t="s">
        <v>93</v>
      </c>
      <c r="C54">
        <v>1400</v>
      </c>
      <c r="F54" s="3">
        <v>1900</v>
      </c>
    </row>
    <row r="55" spans="2:6" x14ac:dyDescent="0.25">
      <c r="B55" s="2" t="s">
        <v>94</v>
      </c>
      <c r="C55">
        <v>495</v>
      </c>
      <c r="D55" s="3">
        <v>90</v>
      </c>
      <c r="F55" s="3">
        <v>1800</v>
      </c>
    </row>
    <row r="56" spans="2:6" x14ac:dyDescent="0.25">
      <c r="B56" s="2" t="s">
        <v>95</v>
      </c>
      <c r="C56">
        <v>200</v>
      </c>
      <c r="F56" s="3">
        <v>1800</v>
      </c>
    </row>
    <row r="57" spans="2:6" x14ac:dyDescent="0.25">
      <c r="B57" s="2" t="s">
        <v>96</v>
      </c>
      <c r="C57">
        <v>300</v>
      </c>
    </row>
    <row r="58" spans="2:6" x14ac:dyDescent="0.25">
      <c r="B58" s="2" t="s">
        <v>97</v>
      </c>
      <c r="C58">
        <f>14300+600</f>
        <v>14900</v>
      </c>
      <c r="D58" s="3">
        <v>1400</v>
      </c>
    </row>
    <row r="59" spans="2:6" x14ac:dyDescent="0.25">
      <c r="B59" s="2" t="s">
        <v>98</v>
      </c>
      <c r="C59">
        <f>14600+7300</f>
        <v>21900</v>
      </c>
      <c r="D59" s="3">
        <v>1700</v>
      </c>
      <c r="E59" s="3">
        <v>1300</v>
      </c>
      <c r="F59" s="3">
        <v>4580</v>
      </c>
    </row>
    <row r="60" spans="2:6" x14ac:dyDescent="0.25">
      <c r="B60" s="2" t="s">
        <v>99</v>
      </c>
      <c r="C60">
        <f>24600+1800</f>
        <v>26400</v>
      </c>
      <c r="D60" s="3">
        <v>900</v>
      </c>
      <c r="E60" s="3">
        <v>1500</v>
      </c>
      <c r="F60" s="3">
        <v>1880</v>
      </c>
    </row>
    <row r="61" spans="2:6" x14ac:dyDescent="0.25">
      <c r="B61" s="2" t="s">
        <v>100</v>
      </c>
      <c r="C61">
        <f>15900+1100</f>
        <v>17000</v>
      </c>
      <c r="D61" s="3">
        <v>300</v>
      </c>
      <c r="E61" s="3">
        <v>1200</v>
      </c>
      <c r="F61" s="3">
        <v>2500</v>
      </c>
    </row>
    <row r="62" spans="2:6" x14ac:dyDescent="0.25">
      <c r="B62" s="2" t="s">
        <v>101</v>
      </c>
      <c r="C62">
        <v>12900</v>
      </c>
      <c r="D62" s="3">
        <v>2200</v>
      </c>
      <c r="E62" s="3">
        <v>1500</v>
      </c>
      <c r="F62" s="3">
        <v>14780</v>
      </c>
    </row>
    <row r="63" spans="2:6" x14ac:dyDescent="0.25">
      <c r="B63" s="2" t="s">
        <v>102</v>
      </c>
      <c r="C63">
        <v>9700</v>
      </c>
      <c r="D63" s="3">
        <v>1585</v>
      </c>
      <c r="F63" s="3">
        <v>3976</v>
      </c>
    </row>
    <row r="64" spans="2:6" x14ac:dyDescent="0.25">
      <c r="B64" s="2" t="s">
        <v>103</v>
      </c>
      <c r="C64">
        <f>65100+12400</f>
        <v>77500</v>
      </c>
      <c r="D64" s="3">
        <v>6500</v>
      </c>
      <c r="E64" s="3">
        <v>10000</v>
      </c>
      <c r="F64" s="3">
        <v>73318</v>
      </c>
    </row>
    <row r="65" spans="2:6" x14ac:dyDescent="0.25">
      <c r="B65" s="2" t="s">
        <v>104</v>
      </c>
      <c r="C65">
        <f>8100+6900</f>
        <v>15000</v>
      </c>
      <c r="D65" s="3">
        <v>0</v>
      </c>
      <c r="E65" s="3">
        <v>1200</v>
      </c>
      <c r="F65" s="3">
        <v>2580</v>
      </c>
    </row>
    <row r="66" spans="2:6" x14ac:dyDescent="0.25">
      <c r="B66" s="2" t="s">
        <v>105</v>
      </c>
      <c r="C66">
        <f>32200+2000</f>
        <v>34200</v>
      </c>
      <c r="D66" s="3">
        <v>2600</v>
      </c>
      <c r="F66" s="3">
        <v>37080</v>
      </c>
    </row>
    <row r="67" spans="2:6" x14ac:dyDescent="0.25">
      <c r="B67" s="2" t="s">
        <v>106</v>
      </c>
      <c r="C67">
        <v>1800</v>
      </c>
      <c r="D67" s="3">
        <v>100</v>
      </c>
    </row>
    <row r="68" spans="2:6" x14ac:dyDescent="0.25">
      <c r="B68" s="2" t="s">
        <v>107</v>
      </c>
      <c r="C68">
        <v>4000</v>
      </c>
      <c r="D68" s="3">
        <v>600</v>
      </c>
    </row>
    <row r="69" spans="2:6" x14ac:dyDescent="0.25">
      <c r="B69" s="2" t="s">
        <v>108</v>
      </c>
      <c r="C69">
        <f>6600+7700</f>
        <v>14300</v>
      </c>
      <c r="D69" s="3">
        <v>600</v>
      </c>
      <c r="F69" s="3">
        <v>9028</v>
      </c>
    </row>
    <row r="70" spans="2:6" x14ac:dyDescent="0.25">
      <c r="B70" s="2" t="s">
        <v>109</v>
      </c>
      <c r="C70">
        <f>90600+1000</f>
        <v>91600</v>
      </c>
      <c r="D70" s="3">
        <v>8800</v>
      </c>
      <c r="F70" s="3">
        <v>30740</v>
      </c>
    </row>
    <row r="71" spans="2:6" x14ac:dyDescent="0.25">
      <c r="B71" s="2" t="s">
        <v>110</v>
      </c>
      <c r="C71">
        <v>6875</v>
      </c>
      <c r="D71" s="3">
        <v>568</v>
      </c>
    </row>
    <row r="72" spans="2:6" x14ac:dyDescent="0.25">
      <c r="B72" s="2" t="s">
        <v>111</v>
      </c>
      <c r="C72">
        <f>800+1200</f>
        <v>2000</v>
      </c>
      <c r="D72" s="3">
        <v>100</v>
      </c>
      <c r="F72" s="3">
        <v>1900</v>
      </c>
    </row>
    <row r="73" spans="2:6" x14ac:dyDescent="0.25">
      <c r="B73" s="2" t="s">
        <v>112</v>
      </c>
      <c r="C73">
        <f>8200+1400</f>
        <v>9600</v>
      </c>
      <c r="D73" s="3">
        <v>895</v>
      </c>
      <c r="F73" s="3">
        <v>2510</v>
      </c>
    </row>
    <row r="74" spans="2:6" x14ac:dyDescent="0.25">
      <c r="B74" s="2" t="s">
        <v>113</v>
      </c>
      <c r="C74">
        <v>1890</v>
      </c>
    </row>
    <row r="75" spans="2:6" x14ac:dyDescent="0.25">
      <c r="B75" s="2" t="s">
        <v>114</v>
      </c>
      <c r="C75">
        <f>3096+216</f>
        <v>3312</v>
      </c>
      <c r="F75" s="3">
        <v>1360</v>
      </c>
    </row>
    <row r="76" spans="2:6" x14ac:dyDescent="0.25">
      <c r="B76" s="2" t="s">
        <v>115</v>
      </c>
      <c r="C76">
        <v>300</v>
      </c>
      <c r="F76" s="3">
        <v>1400</v>
      </c>
    </row>
    <row r="77" spans="2:6" x14ac:dyDescent="0.25">
      <c r="B77" s="2" t="s">
        <v>116</v>
      </c>
      <c r="C77">
        <v>300</v>
      </c>
      <c r="F77" s="3">
        <v>1400</v>
      </c>
    </row>
    <row r="78" spans="2:6" x14ac:dyDescent="0.25">
      <c r="B78" s="2" t="s">
        <v>117</v>
      </c>
      <c r="C78">
        <v>6800</v>
      </c>
      <c r="D78" s="3">
        <v>1110</v>
      </c>
      <c r="F78" s="3">
        <v>1150</v>
      </c>
    </row>
    <row r="79" spans="2:6" x14ac:dyDescent="0.25">
      <c r="B79" s="2" t="s">
        <v>118</v>
      </c>
      <c r="C79">
        <v>4300</v>
      </c>
      <c r="D79" s="3">
        <v>744</v>
      </c>
      <c r="F79" s="3">
        <v>5940</v>
      </c>
    </row>
    <row r="80" spans="2:6" x14ac:dyDescent="0.25">
      <c r="B80" s="2" t="s">
        <v>1099</v>
      </c>
      <c r="F80" s="3">
        <v>500</v>
      </c>
    </row>
    <row r="81" spans="1:6" x14ac:dyDescent="0.25">
      <c r="B81" s="2" t="s">
        <v>119</v>
      </c>
      <c r="C81">
        <v>4100</v>
      </c>
      <c r="D81" s="3">
        <v>300</v>
      </c>
      <c r="F81" s="3">
        <v>1200</v>
      </c>
    </row>
    <row r="82" spans="1:6" x14ac:dyDescent="0.25">
      <c r="B82" s="2" t="s">
        <v>120</v>
      </c>
      <c r="C82">
        <f>8900+100</f>
        <v>9000</v>
      </c>
      <c r="D82" s="3">
        <v>1100</v>
      </c>
      <c r="F82" s="3">
        <v>5378</v>
      </c>
    </row>
    <row r="83" spans="1:6" x14ac:dyDescent="0.25">
      <c r="B83" s="2" t="s">
        <v>121</v>
      </c>
      <c r="C83">
        <v>1100</v>
      </c>
      <c r="F83" s="3">
        <v>1200</v>
      </c>
    </row>
    <row r="84" spans="1:6" x14ac:dyDescent="0.25">
      <c r="B84" s="2" t="s">
        <v>122</v>
      </c>
      <c r="C84">
        <v>3300</v>
      </c>
      <c r="D84" s="3">
        <v>575</v>
      </c>
      <c r="F84" s="3">
        <v>900</v>
      </c>
    </row>
    <row r="85" spans="1:6" x14ac:dyDescent="0.25">
      <c r="B85" s="2" t="s">
        <v>123</v>
      </c>
      <c r="C85">
        <v>200</v>
      </c>
    </row>
    <row r="86" spans="1:6" x14ac:dyDescent="0.25">
      <c r="B86" s="2" t="s">
        <v>124</v>
      </c>
      <c r="C86">
        <f>43900+2500</f>
        <v>46400</v>
      </c>
      <c r="D86" s="3">
        <v>3500</v>
      </c>
      <c r="F86" s="3">
        <v>20956</v>
      </c>
    </row>
    <row r="87" spans="1:6" x14ac:dyDescent="0.25">
      <c r="B87" s="2" t="s">
        <v>125</v>
      </c>
      <c r="C87">
        <v>11700</v>
      </c>
      <c r="D87" s="3">
        <v>2300</v>
      </c>
      <c r="F87" s="3">
        <v>8160</v>
      </c>
    </row>
    <row r="88" spans="1:6" x14ac:dyDescent="0.25">
      <c r="A88" t="s">
        <v>1190</v>
      </c>
      <c r="B88" s="2" t="s">
        <v>126</v>
      </c>
      <c r="C88">
        <v>1100</v>
      </c>
      <c r="D88" s="3">
        <v>90</v>
      </c>
    </row>
    <row r="89" spans="1:6" x14ac:dyDescent="0.25">
      <c r="A89" t="s">
        <v>1038</v>
      </c>
      <c r="B89" s="2" t="s">
        <v>127</v>
      </c>
      <c r="C89">
        <v>692</v>
      </c>
    </row>
    <row r="90" spans="1:6" x14ac:dyDescent="0.25">
      <c r="A90" t="s">
        <v>1038</v>
      </c>
      <c r="B90" s="2" t="s">
        <v>128</v>
      </c>
      <c r="C90">
        <v>1048</v>
      </c>
    </row>
    <row r="91" spans="1:6" x14ac:dyDescent="0.25">
      <c r="A91" t="s">
        <v>1038</v>
      </c>
      <c r="B91" s="2" t="s">
        <v>129</v>
      </c>
      <c r="C91">
        <v>37</v>
      </c>
    </row>
    <row r="92" spans="1:6" x14ac:dyDescent="0.25">
      <c r="A92" t="s">
        <v>1038</v>
      </c>
      <c r="B92" s="2" t="s">
        <v>130</v>
      </c>
      <c r="C92">
        <v>72</v>
      </c>
    </row>
    <row r="93" spans="1:6" x14ac:dyDescent="0.25">
      <c r="A93" t="s">
        <v>1038</v>
      </c>
      <c r="B93" s="2" t="s">
        <v>131</v>
      </c>
      <c r="C93">
        <v>19</v>
      </c>
    </row>
    <row r="94" spans="1:6" x14ac:dyDescent="0.25">
      <c r="A94" t="s">
        <v>1038</v>
      </c>
      <c r="B94" s="2" t="s">
        <v>132</v>
      </c>
      <c r="C94">
        <v>315</v>
      </c>
    </row>
    <row r="95" spans="1:6" x14ac:dyDescent="0.25">
      <c r="A95" t="s">
        <v>1190</v>
      </c>
      <c r="B95" s="2" t="s">
        <v>133</v>
      </c>
      <c r="C95">
        <v>800</v>
      </c>
      <c r="D95" s="3">
        <v>250</v>
      </c>
    </row>
    <row r="96" spans="1:6" x14ac:dyDescent="0.25">
      <c r="A96" t="s">
        <v>1190</v>
      </c>
      <c r="B96" s="2" t="s">
        <v>134</v>
      </c>
      <c r="C96">
        <v>1335</v>
      </c>
    </row>
    <row r="97" spans="1:6" x14ac:dyDescent="0.25">
      <c r="A97" t="s">
        <v>1038</v>
      </c>
      <c r="B97" s="2" t="s">
        <v>135</v>
      </c>
      <c r="C97">
        <v>1737</v>
      </c>
    </row>
    <row r="98" spans="1:6" x14ac:dyDescent="0.25">
      <c r="B98" s="2" t="s">
        <v>136</v>
      </c>
      <c r="C98">
        <v>700</v>
      </c>
    </row>
    <row r="99" spans="1:6" x14ac:dyDescent="0.25">
      <c r="B99" s="2" t="s">
        <v>137</v>
      </c>
      <c r="C99">
        <v>900</v>
      </c>
      <c r="D99" s="3">
        <v>100</v>
      </c>
    </row>
    <row r="100" spans="1:6" x14ac:dyDescent="0.25">
      <c r="B100" s="2" t="s">
        <v>138</v>
      </c>
      <c r="C100">
        <v>1600</v>
      </c>
      <c r="D100" s="3">
        <v>100</v>
      </c>
      <c r="F100" s="3">
        <v>3338</v>
      </c>
    </row>
    <row r="101" spans="1:6" x14ac:dyDescent="0.25">
      <c r="B101" s="2" t="s">
        <v>139</v>
      </c>
      <c r="C101">
        <v>1375</v>
      </c>
      <c r="F101" s="3">
        <v>2216</v>
      </c>
    </row>
    <row r="102" spans="1:6" x14ac:dyDescent="0.25">
      <c r="B102" s="2" t="s">
        <v>140</v>
      </c>
      <c r="C102">
        <v>2100</v>
      </c>
      <c r="D102" s="3">
        <v>100</v>
      </c>
      <c r="F102" s="3">
        <v>2540</v>
      </c>
    </row>
    <row r="103" spans="1:6" x14ac:dyDescent="0.25">
      <c r="B103" s="2" t="s">
        <v>141</v>
      </c>
      <c r="C103">
        <v>295</v>
      </c>
      <c r="F103" s="3">
        <v>2216</v>
      </c>
    </row>
    <row r="104" spans="1:6" x14ac:dyDescent="0.25">
      <c r="B104" s="2" t="s">
        <v>142</v>
      </c>
      <c r="C104">
        <v>400</v>
      </c>
    </row>
    <row r="105" spans="1:6" x14ac:dyDescent="0.25">
      <c r="B105" s="2" t="s">
        <v>143</v>
      </c>
      <c r="C105">
        <v>2400</v>
      </c>
      <c r="D105" s="3">
        <v>140</v>
      </c>
      <c r="F105" s="3">
        <v>2640</v>
      </c>
    </row>
    <row r="106" spans="1:6" x14ac:dyDescent="0.25">
      <c r="B106" s="2" t="s">
        <v>1098</v>
      </c>
      <c r="F106" s="3">
        <v>500</v>
      </c>
    </row>
    <row r="107" spans="1:6" x14ac:dyDescent="0.25">
      <c r="A107" t="s">
        <v>1038</v>
      </c>
      <c r="B107" s="2" t="s">
        <v>144</v>
      </c>
      <c r="C107">
        <v>1067</v>
      </c>
    </row>
    <row r="108" spans="1:6" x14ac:dyDescent="0.25">
      <c r="B108" s="2" t="s">
        <v>145</v>
      </c>
      <c r="C108">
        <v>3085</v>
      </c>
    </row>
    <row r="109" spans="1:6" x14ac:dyDescent="0.25">
      <c r="B109" s="2" t="s">
        <v>146</v>
      </c>
      <c r="C109">
        <v>1000</v>
      </c>
    </row>
    <row r="110" spans="1:6" x14ac:dyDescent="0.25">
      <c r="B110" s="2" t="s">
        <v>147</v>
      </c>
      <c r="C110">
        <v>4675</v>
      </c>
      <c r="D110" s="3">
        <v>200</v>
      </c>
    </row>
    <row r="111" spans="1:6" x14ac:dyDescent="0.25">
      <c r="B111" s="2" t="s">
        <v>148</v>
      </c>
      <c r="C111">
        <v>8100</v>
      </c>
      <c r="D111" s="3">
        <v>600</v>
      </c>
    </row>
    <row r="112" spans="1:6" x14ac:dyDescent="0.25">
      <c r="B112" s="2" t="s">
        <v>149</v>
      </c>
      <c r="C112">
        <f>4200+5000</f>
        <v>9200</v>
      </c>
      <c r="D112" s="3">
        <v>400</v>
      </c>
      <c r="F112" s="3">
        <v>16618</v>
      </c>
    </row>
    <row r="113" spans="2:6" x14ac:dyDescent="0.25">
      <c r="B113" s="2" t="s">
        <v>150</v>
      </c>
      <c r="C113">
        <v>2200</v>
      </c>
      <c r="D113" s="3">
        <v>200</v>
      </c>
      <c r="F113" s="3">
        <v>8794</v>
      </c>
    </row>
    <row r="114" spans="2:6" x14ac:dyDescent="0.25">
      <c r="B114" s="2" t="s">
        <v>151</v>
      </c>
      <c r="C114">
        <v>10000</v>
      </c>
      <c r="D114" s="3">
        <v>3600</v>
      </c>
      <c r="F114" s="3">
        <v>26248</v>
      </c>
    </row>
    <row r="115" spans="2:6" x14ac:dyDescent="0.25">
      <c r="B115" s="2" t="s">
        <v>152</v>
      </c>
      <c r="C115">
        <v>4700</v>
      </c>
      <c r="D115" s="3">
        <v>300</v>
      </c>
    </row>
    <row r="116" spans="2:6" x14ac:dyDescent="0.25">
      <c r="B116" s="2" t="s">
        <v>153</v>
      </c>
      <c r="C116">
        <v>25195</v>
      </c>
      <c r="D116" s="3">
        <v>4700</v>
      </c>
      <c r="F116" s="3">
        <v>1500</v>
      </c>
    </row>
    <row r="117" spans="2:6" x14ac:dyDescent="0.25">
      <c r="B117" s="2" t="s">
        <v>154</v>
      </c>
      <c r="C117">
        <v>200</v>
      </c>
    </row>
    <row r="118" spans="2:6" x14ac:dyDescent="0.25">
      <c r="B118" s="2" t="s">
        <v>155</v>
      </c>
      <c r="C118">
        <v>2790</v>
      </c>
      <c r="D118" s="3">
        <v>300</v>
      </c>
    </row>
    <row r="119" spans="2:6" x14ac:dyDescent="0.25">
      <c r="B119" s="2" t="s">
        <v>156</v>
      </c>
      <c r="C119">
        <f>5200+500</f>
        <v>5700</v>
      </c>
      <c r="F119" s="3">
        <v>7028</v>
      </c>
    </row>
    <row r="120" spans="2:6" x14ac:dyDescent="0.25">
      <c r="B120" s="2" t="s">
        <v>157</v>
      </c>
      <c r="C120">
        <f>8200+500</f>
        <v>8700</v>
      </c>
      <c r="D120" s="3">
        <v>300</v>
      </c>
      <c r="F120" s="3">
        <v>6828</v>
      </c>
    </row>
    <row r="121" spans="2:6" x14ac:dyDescent="0.25">
      <c r="B121" s="2" t="s">
        <v>158</v>
      </c>
      <c r="C121">
        <v>2600</v>
      </c>
      <c r="D121" s="3">
        <v>434</v>
      </c>
      <c r="F121" s="3">
        <v>5724</v>
      </c>
    </row>
    <row r="122" spans="2:6" x14ac:dyDescent="0.25">
      <c r="B122" s="2" t="s">
        <v>159</v>
      </c>
      <c r="C122">
        <f>5085+700</f>
        <v>5785</v>
      </c>
      <c r="D122" s="3">
        <v>100</v>
      </c>
      <c r="F122" s="3">
        <v>6728</v>
      </c>
    </row>
    <row r="123" spans="2:6" x14ac:dyDescent="0.25">
      <c r="B123" s="2" t="s">
        <v>160</v>
      </c>
      <c r="C123">
        <v>2275</v>
      </c>
      <c r="D123" s="3">
        <v>100</v>
      </c>
      <c r="F123" s="3">
        <v>8728</v>
      </c>
    </row>
    <row r="124" spans="2:6" x14ac:dyDescent="0.25">
      <c r="B124" s="2" t="s">
        <v>161</v>
      </c>
      <c r="C124">
        <v>1800</v>
      </c>
      <c r="D124" s="3">
        <v>134</v>
      </c>
      <c r="F124" s="3">
        <v>3600</v>
      </c>
    </row>
    <row r="125" spans="2:6" x14ac:dyDescent="0.25">
      <c r="B125" s="2" t="s">
        <v>162</v>
      </c>
      <c r="C125">
        <v>2195</v>
      </c>
      <c r="D125" s="3">
        <v>170</v>
      </c>
    </row>
    <row r="126" spans="2:6" x14ac:dyDescent="0.25">
      <c r="B126" s="2" t="s">
        <v>163</v>
      </c>
      <c r="C126">
        <f>13400+500</f>
        <v>13900</v>
      </c>
      <c r="E126" s="3">
        <v>3400</v>
      </c>
      <c r="F126" s="3">
        <v>5376</v>
      </c>
    </row>
    <row r="127" spans="2:6" x14ac:dyDescent="0.25">
      <c r="B127" s="2" t="s">
        <v>164</v>
      </c>
      <c r="C127">
        <f>3290+200</f>
        <v>3490</v>
      </c>
    </row>
    <row r="128" spans="2:6" x14ac:dyDescent="0.25">
      <c r="B128" s="2" t="s">
        <v>165</v>
      </c>
      <c r="C128">
        <v>3075</v>
      </c>
    </row>
    <row r="129" spans="2:6" x14ac:dyDescent="0.25">
      <c r="B129" s="2" t="s">
        <v>166</v>
      </c>
      <c r="C129">
        <v>2853</v>
      </c>
    </row>
    <row r="130" spans="2:6" x14ac:dyDescent="0.25">
      <c r="B130" s="2" t="s">
        <v>167</v>
      </c>
      <c r="C130">
        <f>8300+200</f>
        <v>8500</v>
      </c>
      <c r="D130" s="3">
        <v>500</v>
      </c>
      <c r="F130" s="3">
        <v>2532</v>
      </c>
    </row>
    <row r="131" spans="2:6" x14ac:dyDescent="0.25">
      <c r="B131" s="2" t="s">
        <v>168</v>
      </c>
      <c r="C131">
        <f>20000+200</f>
        <v>20200</v>
      </c>
      <c r="D131" s="3">
        <v>600</v>
      </c>
      <c r="F131" s="3">
        <v>4372</v>
      </c>
    </row>
    <row r="132" spans="2:6" x14ac:dyDescent="0.25">
      <c r="B132" s="2" t="s">
        <v>1079</v>
      </c>
      <c r="D132" s="3">
        <v>500</v>
      </c>
    </row>
    <row r="133" spans="2:6" x14ac:dyDescent="0.25">
      <c r="B133" s="2" t="s">
        <v>169</v>
      </c>
      <c r="C133">
        <v>4600</v>
      </c>
      <c r="F133" s="3">
        <v>804</v>
      </c>
    </row>
    <row r="134" spans="2:6" x14ac:dyDescent="0.25">
      <c r="B134" s="2" t="s">
        <v>170</v>
      </c>
      <c r="C134">
        <v>2350</v>
      </c>
      <c r="D134" s="3">
        <v>800</v>
      </c>
      <c r="F134" s="3">
        <v>8430</v>
      </c>
    </row>
    <row r="135" spans="2:6" x14ac:dyDescent="0.25">
      <c r="B135" s="2" t="s">
        <v>171</v>
      </c>
      <c r="C135">
        <v>2450</v>
      </c>
      <c r="D135" s="3">
        <v>2250</v>
      </c>
      <c r="F135" s="3">
        <v>11200</v>
      </c>
    </row>
    <row r="136" spans="2:6" x14ac:dyDescent="0.25">
      <c r="B136" s="2" t="s">
        <v>172</v>
      </c>
      <c r="C136">
        <v>2550</v>
      </c>
      <c r="D136" s="3">
        <v>150</v>
      </c>
      <c r="F136" s="3">
        <v>6310</v>
      </c>
    </row>
    <row r="137" spans="2:6" x14ac:dyDescent="0.25">
      <c r="B137" s="2" t="s">
        <v>173</v>
      </c>
      <c r="C137">
        <v>750</v>
      </c>
      <c r="D137" s="3">
        <v>250</v>
      </c>
      <c r="F137" s="3">
        <v>12910</v>
      </c>
    </row>
    <row r="138" spans="2:6" x14ac:dyDescent="0.25">
      <c r="B138" s="2" t="s">
        <v>174</v>
      </c>
      <c r="C138">
        <v>2000</v>
      </c>
      <c r="D138" s="3">
        <v>1850</v>
      </c>
      <c r="F138" s="3">
        <v>7190</v>
      </c>
    </row>
    <row r="139" spans="2:6" x14ac:dyDescent="0.25">
      <c r="B139" s="2" t="s">
        <v>175</v>
      </c>
      <c r="C139">
        <v>1500</v>
      </c>
      <c r="D139" s="3">
        <v>350</v>
      </c>
      <c r="F139" s="3">
        <v>11060</v>
      </c>
    </row>
    <row r="140" spans="2:6" x14ac:dyDescent="0.25">
      <c r="B140" s="2" t="s">
        <v>176</v>
      </c>
      <c r="C140">
        <v>1600</v>
      </c>
      <c r="D140" s="3">
        <v>1200</v>
      </c>
      <c r="F140" s="3">
        <v>10200</v>
      </c>
    </row>
    <row r="141" spans="2:6" x14ac:dyDescent="0.25">
      <c r="B141" s="2" t="s">
        <v>177</v>
      </c>
      <c r="C141">
        <v>1750</v>
      </c>
      <c r="D141" s="3">
        <v>200</v>
      </c>
      <c r="F141" s="3">
        <v>11030</v>
      </c>
    </row>
    <row r="142" spans="2:6" x14ac:dyDescent="0.25">
      <c r="B142" s="2" t="s">
        <v>178</v>
      </c>
      <c r="C142">
        <v>3250</v>
      </c>
      <c r="D142" s="3">
        <v>2650</v>
      </c>
      <c r="F142" s="3">
        <v>12120</v>
      </c>
    </row>
    <row r="143" spans="2:6" x14ac:dyDescent="0.25">
      <c r="B143" s="2" t="s">
        <v>179</v>
      </c>
      <c r="C143">
        <v>14200</v>
      </c>
      <c r="D143" s="3">
        <v>100</v>
      </c>
    </row>
    <row r="144" spans="2:6" x14ac:dyDescent="0.25">
      <c r="B144" s="2" t="s">
        <v>180</v>
      </c>
      <c r="C144">
        <v>7250</v>
      </c>
      <c r="D144" s="3">
        <v>150</v>
      </c>
    </row>
    <row r="145" spans="2:6" x14ac:dyDescent="0.25">
      <c r="B145" s="2" t="s">
        <v>181</v>
      </c>
      <c r="C145">
        <v>29400</v>
      </c>
      <c r="D145" s="3">
        <v>1300</v>
      </c>
    </row>
    <row r="146" spans="2:6" x14ac:dyDescent="0.25">
      <c r="B146" s="2" t="s">
        <v>182</v>
      </c>
      <c r="C146">
        <v>79950</v>
      </c>
      <c r="D146" s="3">
        <v>4750</v>
      </c>
      <c r="E146" s="3">
        <v>950</v>
      </c>
      <c r="F146" s="3">
        <v>24274</v>
      </c>
    </row>
    <row r="147" spans="2:6" x14ac:dyDescent="0.25">
      <c r="B147" s="2" t="s">
        <v>183</v>
      </c>
      <c r="C147">
        <v>800</v>
      </c>
    </row>
    <row r="148" spans="2:6" x14ac:dyDescent="0.25">
      <c r="B148" s="2" t="s">
        <v>184</v>
      </c>
      <c r="C148">
        <v>128800</v>
      </c>
      <c r="D148" s="3">
        <v>4350</v>
      </c>
      <c r="E148" s="3">
        <v>600</v>
      </c>
      <c r="F148" s="3">
        <v>25614</v>
      </c>
    </row>
    <row r="149" spans="2:6" x14ac:dyDescent="0.25">
      <c r="B149" s="2" t="s">
        <v>185</v>
      </c>
      <c r="C149">
        <v>15050</v>
      </c>
      <c r="D149" s="3">
        <v>750</v>
      </c>
    </row>
    <row r="150" spans="2:6" x14ac:dyDescent="0.25">
      <c r="B150" s="2" t="s">
        <v>186</v>
      </c>
      <c r="C150">
        <v>16900</v>
      </c>
      <c r="D150" s="3">
        <v>50</v>
      </c>
    </row>
    <row r="151" spans="2:6" x14ac:dyDescent="0.25">
      <c r="B151" s="2" t="s">
        <v>187</v>
      </c>
      <c r="C151">
        <v>45400</v>
      </c>
      <c r="D151" s="3">
        <v>450</v>
      </c>
    </row>
    <row r="152" spans="2:6" x14ac:dyDescent="0.25">
      <c r="B152" s="2" t="s">
        <v>188</v>
      </c>
      <c r="C152">
        <v>49650</v>
      </c>
      <c r="D152" s="3">
        <v>5200</v>
      </c>
      <c r="E152" s="3">
        <v>200</v>
      </c>
      <c r="F152" s="3">
        <v>26324</v>
      </c>
    </row>
    <row r="153" spans="2:6" x14ac:dyDescent="0.25">
      <c r="B153" s="2" t="s">
        <v>189</v>
      </c>
      <c r="C153">
        <v>400</v>
      </c>
    </row>
    <row r="154" spans="2:6" x14ac:dyDescent="0.25">
      <c r="B154" s="2" t="s">
        <v>190</v>
      </c>
      <c r="C154">
        <v>4400</v>
      </c>
      <c r="D154" s="3">
        <v>150</v>
      </c>
    </row>
    <row r="155" spans="2:6" x14ac:dyDescent="0.25">
      <c r="B155" s="2" t="s">
        <v>191</v>
      </c>
      <c r="C155">
        <v>345</v>
      </c>
    </row>
    <row r="156" spans="2:6" x14ac:dyDescent="0.25">
      <c r="B156" s="2" t="s">
        <v>192</v>
      </c>
      <c r="C156">
        <v>500</v>
      </c>
    </row>
    <row r="157" spans="2:6" x14ac:dyDescent="0.25">
      <c r="B157" s="2" t="s">
        <v>193</v>
      </c>
      <c r="C157">
        <v>18750</v>
      </c>
      <c r="D157" s="3">
        <v>200</v>
      </c>
    </row>
    <row r="158" spans="2:6" x14ac:dyDescent="0.25">
      <c r="B158" s="2" t="s">
        <v>194</v>
      </c>
      <c r="C158">
        <v>1300</v>
      </c>
    </row>
    <row r="159" spans="2:6" x14ac:dyDescent="0.25">
      <c r="B159" s="2" t="s">
        <v>195</v>
      </c>
      <c r="C159">
        <v>16000</v>
      </c>
      <c r="D159" s="3">
        <v>450</v>
      </c>
    </row>
    <row r="160" spans="2:6" x14ac:dyDescent="0.25">
      <c r="B160" s="2" t="s">
        <v>196</v>
      </c>
      <c r="C160">
        <v>38050</v>
      </c>
      <c r="D160" s="3">
        <v>2050</v>
      </c>
      <c r="E160" s="3">
        <v>1750</v>
      </c>
      <c r="F160" s="3">
        <v>16716</v>
      </c>
    </row>
    <row r="161" spans="2:6" x14ac:dyDescent="0.25">
      <c r="B161" s="2" t="s">
        <v>197</v>
      </c>
      <c r="C161">
        <v>79500</v>
      </c>
      <c r="D161" s="3">
        <v>2850</v>
      </c>
      <c r="F161" s="3">
        <v>22654</v>
      </c>
    </row>
    <row r="162" spans="2:6" x14ac:dyDescent="0.25">
      <c r="B162" s="2" t="s">
        <v>198</v>
      </c>
      <c r="C162">
        <v>3200</v>
      </c>
      <c r="D162" s="3">
        <v>200</v>
      </c>
    </row>
    <row r="163" spans="2:6" x14ac:dyDescent="0.25">
      <c r="B163" s="2" t="s">
        <v>199</v>
      </c>
      <c r="C163">
        <v>11950</v>
      </c>
      <c r="D163" s="3">
        <v>50</v>
      </c>
      <c r="F163" s="3">
        <v>700</v>
      </c>
    </row>
    <row r="164" spans="2:6" x14ac:dyDescent="0.25">
      <c r="B164" s="2" t="s">
        <v>200</v>
      </c>
      <c r="C164">
        <v>6050</v>
      </c>
      <c r="D164" s="3">
        <v>50</v>
      </c>
    </row>
    <row r="165" spans="2:6" x14ac:dyDescent="0.25">
      <c r="B165" s="2" t="s">
        <v>1081</v>
      </c>
      <c r="F165" s="3">
        <v>2600</v>
      </c>
    </row>
    <row r="166" spans="2:6" x14ac:dyDescent="0.25">
      <c r="B166" s="2" t="s">
        <v>201</v>
      </c>
      <c r="C166">
        <v>2850</v>
      </c>
      <c r="D166" s="3">
        <v>4200</v>
      </c>
      <c r="F166" s="3">
        <v>21926</v>
      </c>
    </row>
    <row r="167" spans="2:6" x14ac:dyDescent="0.25">
      <c r="B167" s="2" t="s">
        <v>202</v>
      </c>
      <c r="C167">
        <v>8550</v>
      </c>
      <c r="D167" s="3">
        <v>200</v>
      </c>
      <c r="F167" s="3">
        <v>550</v>
      </c>
    </row>
    <row r="168" spans="2:6" x14ac:dyDescent="0.25">
      <c r="B168" s="2" t="s">
        <v>203</v>
      </c>
      <c r="C168">
        <v>6300</v>
      </c>
      <c r="D168" s="3">
        <v>50</v>
      </c>
    </row>
    <row r="169" spans="2:6" x14ac:dyDescent="0.25">
      <c r="B169" s="2" t="s">
        <v>204</v>
      </c>
      <c r="C169">
        <v>15100</v>
      </c>
      <c r="D169" s="3">
        <v>1900</v>
      </c>
      <c r="F169" s="3">
        <v>5758</v>
      </c>
    </row>
    <row r="170" spans="2:6" x14ac:dyDescent="0.25">
      <c r="B170" s="2" t="s">
        <v>205</v>
      </c>
      <c r="C170">
        <v>37700</v>
      </c>
      <c r="D170" s="3">
        <v>2000</v>
      </c>
    </row>
    <row r="171" spans="2:6" x14ac:dyDescent="0.25">
      <c r="B171" s="2" t="s">
        <v>206</v>
      </c>
      <c r="C171">
        <v>25050</v>
      </c>
      <c r="D171" s="3">
        <v>1350</v>
      </c>
      <c r="F171" s="3">
        <v>1754</v>
      </c>
    </row>
    <row r="172" spans="2:6" x14ac:dyDescent="0.25">
      <c r="B172" s="2" t="s">
        <v>207</v>
      </c>
      <c r="C172">
        <v>13350</v>
      </c>
      <c r="D172" s="3">
        <v>600</v>
      </c>
      <c r="F172" s="3">
        <v>1680</v>
      </c>
    </row>
    <row r="173" spans="2:6" x14ac:dyDescent="0.25">
      <c r="B173" s="2" t="s">
        <v>208</v>
      </c>
      <c r="C173">
        <v>10250</v>
      </c>
      <c r="D173" s="3">
        <v>550</v>
      </c>
      <c r="F173" s="3">
        <v>1524</v>
      </c>
    </row>
    <row r="174" spans="2:6" x14ac:dyDescent="0.25">
      <c r="B174" s="2" t="s">
        <v>209</v>
      </c>
      <c r="C174">
        <v>12315</v>
      </c>
      <c r="D174" s="3">
        <v>350</v>
      </c>
    </row>
    <row r="175" spans="2:6" x14ac:dyDescent="0.25">
      <c r="B175" s="2" t="s">
        <v>210</v>
      </c>
      <c r="C175">
        <v>13350</v>
      </c>
      <c r="D175" s="3">
        <v>950</v>
      </c>
      <c r="F175" s="3">
        <v>1724</v>
      </c>
    </row>
    <row r="176" spans="2:6" x14ac:dyDescent="0.25">
      <c r="B176" s="2" t="s">
        <v>211</v>
      </c>
      <c r="C176">
        <v>12200</v>
      </c>
      <c r="D176" s="3">
        <v>750</v>
      </c>
      <c r="F176" s="3">
        <v>240</v>
      </c>
    </row>
    <row r="177" spans="2:6" x14ac:dyDescent="0.25">
      <c r="B177" s="2" t="s">
        <v>212</v>
      </c>
      <c r="C177">
        <v>11250</v>
      </c>
      <c r="D177" s="3">
        <v>550</v>
      </c>
      <c r="F177" s="3">
        <v>1674</v>
      </c>
    </row>
    <row r="178" spans="2:6" x14ac:dyDescent="0.25">
      <c r="B178" s="2" t="s">
        <v>213</v>
      </c>
      <c r="C178">
        <v>28450</v>
      </c>
      <c r="D178" s="3">
        <v>875</v>
      </c>
      <c r="F178" s="3">
        <v>1878</v>
      </c>
    </row>
    <row r="179" spans="2:6" x14ac:dyDescent="0.25">
      <c r="B179" s="2" t="s">
        <v>215</v>
      </c>
      <c r="C179">
        <v>200</v>
      </c>
      <c r="E179" s="3">
        <v>100</v>
      </c>
    </row>
    <row r="180" spans="2:6" x14ac:dyDescent="0.25">
      <c r="B180" s="2" t="s">
        <v>214</v>
      </c>
      <c r="C180">
        <v>2597</v>
      </c>
    </row>
    <row r="181" spans="2:6" x14ac:dyDescent="0.25">
      <c r="B181" s="2" t="s">
        <v>217</v>
      </c>
      <c r="C181">
        <v>1100</v>
      </c>
      <c r="D181" s="3">
        <v>600</v>
      </c>
      <c r="F181" s="3">
        <v>5046</v>
      </c>
    </row>
    <row r="182" spans="2:6" x14ac:dyDescent="0.25">
      <c r="B182" s="2" t="s">
        <v>216</v>
      </c>
      <c r="C182">
        <v>3550</v>
      </c>
      <c r="E182" s="3">
        <v>100</v>
      </c>
    </row>
    <row r="183" spans="2:6" x14ac:dyDescent="0.25">
      <c r="B183" s="2" t="s">
        <v>218</v>
      </c>
      <c r="C183">
        <v>100</v>
      </c>
    </row>
    <row r="184" spans="2:6" x14ac:dyDescent="0.25">
      <c r="B184" s="2" t="s">
        <v>220</v>
      </c>
      <c r="C184">
        <v>2500</v>
      </c>
      <c r="D184" s="3">
        <v>1300</v>
      </c>
      <c r="F184" s="3">
        <v>7846</v>
      </c>
    </row>
    <row r="185" spans="2:6" x14ac:dyDescent="0.25">
      <c r="B185" s="2" t="s">
        <v>219</v>
      </c>
      <c r="C185">
        <v>3850</v>
      </c>
      <c r="D185" s="3">
        <v>150</v>
      </c>
    </row>
    <row r="186" spans="2:6" x14ac:dyDescent="0.25">
      <c r="B186" s="2" t="s">
        <v>222</v>
      </c>
      <c r="C186">
        <v>300</v>
      </c>
      <c r="D186" s="3">
        <v>500</v>
      </c>
      <c r="F186" s="3">
        <v>4800</v>
      </c>
    </row>
    <row r="187" spans="2:6" x14ac:dyDescent="0.25">
      <c r="B187" s="2" t="s">
        <v>221</v>
      </c>
      <c r="C187">
        <v>2995</v>
      </c>
    </row>
    <row r="188" spans="2:6" x14ac:dyDescent="0.25">
      <c r="B188" s="2" t="s">
        <v>224</v>
      </c>
      <c r="C188">
        <v>400</v>
      </c>
    </row>
    <row r="189" spans="2:6" x14ac:dyDescent="0.25">
      <c r="B189" s="2" t="s">
        <v>223</v>
      </c>
      <c r="C189">
        <v>3748</v>
      </c>
    </row>
    <row r="190" spans="2:6" x14ac:dyDescent="0.25">
      <c r="B190" s="2" t="s">
        <v>226</v>
      </c>
      <c r="C190">
        <v>400</v>
      </c>
      <c r="D190" s="3">
        <v>1000</v>
      </c>
      <c r="F190" s="3">
        <v>6600</v>
      </c>
    </row>
    <row r="191" spans="2:6" x14ac:dyDescent="0.25">
      <c r="B191" s="2" t="s">
        <v>225</v>
      </c>
      <c r="C191">
        <v>2750</v>
      </c>
    </row>
    <row r="192" spans="2:6" x14ac:dyDescent="0.25">
      <c r="B192" s="2" t="s">
        <v>228</v>
      </c>
      <c r="C192">
        <v>400</v>
      </c>
    </row>
    <row r="193" spans="2:6" x14ac:dyDescent="0.25">
      <c r="B193" s="2" t="s">
        <v>227</v>
      </c>
      <c r="C193">
        <v>2700</v>
      </c>
      <c r="D193" s="3">
        <v>48</v>
      </c>
    </row>
    <row r="194" spans="2:6" x14ac:dyDescent="0.25">
      <c r="B194" s="2" t="s">
        <v>230</v>
      </c>
      <c r="C194">
        <v>200</v>
      </c>
      <c r="D194" s="3">
        <v>300</v>
      </c>
      <c r="F194" s="3">
        <v>10146</v>
      </c>
    </row>
    <row r="195" spans="2:6" x14ac:dyDescent="0.25">
      <c r="B195" s="2" t="s">
        <v>229</v>
      </c>
      <c r="C195">
        <v>2198</v>
      </c>
    </row>
    <row r="196" spans="2:6" x14ac:dyDescent="0.25">
      <c r="B196" s="2" t="s">
        <v>232</v>
      </c>
      <c r="C196">
        <v>400</v>
      </c>
      <c r="D196" s="3">
        <v>500</v>
      </c>
      <c r="F196" s="3">
        <v>9646</v>
      </c>
    </row>
    <row r="197" spans="2:6" x14ac:dyDescent="0.25">
      <c r="B197" s="2" t="s">
        <v>231</v>
      </c>
      <c r="C197">
        <v>3335</v>
      </c>
    </row>
    <row r="198" spans="2:6" x14ac:dyDescent="0.25">
      <c r="B198" s="2" t="s">
        <v>234</v>
      </c>
      <c r="C198">
        <v>1400</v>
      </c>
    </row>
    <row r="199" spans="2:6" x14ac:dyDescent="0.25">
      <c r="B199" s="2" t="s">
        <v>233</v>
      </c>
      <c r="C199">
        <v>3550</v>
      </c>
    </row>
    <row r="200" spans="2:6" x14ac:dyDescent="0.25">
      <c r="B200" s="2" t="s">
        <v>236</v>
      </c>
      <c r="C200">
        <v>2200</v>
      </c>
      <c r="D200" s="3">
        <v>200</v>
      </c>
    </row>
    <row r="201" spans="2:6" x14ac:dyDescent="0.25">
      <c r="B201" s="2" t="s">
        <v>235</v>
      </c>
      <c r="C201">
        <v>3645</v>
      </c>
      <c r="D201" s="3">
        <v>150</v>
      </c>
    </row>
    <row r="202" spans="2:6" x14ac:dyDescent="0.25">
      <c r="B202" s="2" t="s">
        <v>238</v>
      </c>
      <c r="C202">
        <v>2600</v>
      </c>
      <c r="D202" s="3">
        <v>1400</v>
      </c>
      <c r="F202" s="3">
        <v>6846</v>
      </c>
    </row>
    <row r="203" spans="2:6" x14ac:dyDescent="0.25">
      <c r="B203" s="2" t="s">
        <v>237</v>
      </c>
      <c r="C203">
        <v>5400</v>
      </c>
      <c r="D203" s="3">
        <v>50</v>
      </c>
    </row>
    <row r="204" spans="2:6" x14ac:dyDescent="0.25">
      <c r="B204" s="2" t="s">
        <v>240</v>
      </c>
      <c r="C204">
        <v>2300</v>
      </c>
      <c r="D204" s="3">
        <v>400</v>
      </c>
    </row>
    <row r="205" spans="2:6" x14ac:dyDescent="0.25">
      <c r="B205" s="2" t="s">
        <v>239</v>
      </c>
      <c r="C205">
        <v>4000</v>
      </c>
    </row>
    <row r="206" spans="2:6" x14ac:dyDescent="0.25">
      <c r="B206" s="2" t="s">
        <v>242</v>
      </c>
      <c r="C206">
        <v>3200</v>
      </c>
      <c r="D206" s="3">
        <v>200</v>
      </c>
    </row>
    <row r="207" spans="2:6" x14ac:dyDescent="0.25">
      <c r="B207" s="2" t="s">
        <v>241</v>
      </c>
      <c r="C207">
        <v>7197</v>
      </c>
      <c r="D207" s="3">
        <v>150</v>
      </c>
    </row>
    <row r="208" spans="2:6" x14ac:dyDescent="0.25">
      <c r="B208" s="2" t="s">
        <v>243</v>
      </c>
      <c r="C208">
        <v>400</v>
      </c>
      <c r="D208" s="3">
        <v>298</v>
      </c>
      <c r="F208" s="3">
        <v>500</v>
      </c>
    </row>
    <row r="209" spans="1:6" x14ac:dyDescent="0.25">
      <c r="B209" s="2" t="s">
        <v>244</v>
      </c>
      <c r="C209">
        <v>1400</v>
      </c>
      <c r="D209" s="3">
        <v>100</v>
      </c>
      <c r="F209" s="3">
        <v>817</v>
      </c>
    </row>
    <row r="210" spans="1:6" x14ac:dyDescent="0.25">
      <c r="B210" s="2" t="s">
        <v>245</v>
      </c>
      <c r="C210">
        <v>1200</v>
      </c>
      <c r="D210" s="3">
        <v>100</v>
      </c>
      <c r="F210" s="3">
        <v>1194</v>
      </c>
    </row>
    <row r="211" spans="1:6" x14ac:dyDescent="0.25">
      <c r="B211" s="2" t="s">
        <v>246</v>
      </c>
      <c r="C211">
        <v>1000</v>
      </c>
      <c r="D211" s="3">
        <v>100</v>
      </c>
      <c r="F211" s="3">
        <v>1054</v>
      </c>
    </row>
    <row r="212" spans="1:6" x14ac:dyDescent="0.25">
      <c r="B212" s="2" t="s">
        <v>247</v>
      </c>
      <c r="C212">
        <v>100</v>
      </c>
      <c r="D212" s="3">
        <v>200</v>
      </c>
    </row>
    <row r="213" spans="1:6" x14ac:dyDescent="0.25">
      <c r="B213" s="2" t="s">
        <v>248</v>
      </c>
      <c r="C213">
        <v>100</v>
      </c>
    </row>
    <row r="214" spans="1:6" x14ac:dyDescent="0.25">
      <c r="B214" s="2" t="s">
        <v>249</v>
      </c>
      <c r="C214">
        <v>600</v>
      </c>
    </row>
    <row r="215" spans="1:6" x14ac:dyDescent="0.25">
      <c r="B215" s="2" t="s">
        <v>250</v>
      </c>
      <c r="C215">
        <v>3600</v>
      </c>
      <c r="D215" s="3">
        <v>185</v>
      </c>
      <c r="F215" s="3">
        <v>2200</v>
      </c>
    </row>
    <row r="216" spans="1:6" x14ac:dyDescent="0.25">
      <c r="B216" s="2" t="s">
        <v>251</v>
      </c>
      <c r="C216">
        <v>1200</v>
      </c>
    </row>
    <row r="217" spans="1:6" x14ac:dyDescent="0.25">
      <c r="B217" s="2" t="s">
        <v>1177</v>
      </c>
      <c r="F217" s="3">
        <v>6776</v>
      </c>
    </row>
    <row r="218" spans="1:6" x14ac:dyDescent="0.25">
      <c r="B218" s="2" t="s">
        <v>1029</v>
      </c>
      <c r="F218" s="3">
        <v>402</v>
      </c>
    </row>
    <row r="219" spans="1:6" x14ac:dyDescent="0.25">
      <c r="B219" s="2" t="s">
        <v>252</v>
      </c>
      <c r="C219">
        <v>4300</v>
      </c>
      <c r="D219" s="3">
        <v>500</v>
      </c>
    </row>
    <row r="220" spans="1:6" x14ac:dyDescent="0.25">
      <c r="A220" t="s">
        <v>1037</v>
      </c>
      <c r="B220" s="2" t="s">
        <v>253</v>
      </c>
      <c r="C220">
        <v>25</v>
      </c>
    </row>
    <row r="221" spans="1:6" x14ac:dyDescent="0.25">
      <c r="B221" s="2" t="s">
        <v>254</v>
      </c>
      <c r="C221">
        <f>2000+6000</f>
        <v>8000</v>
      </c>
      <c r="D221" s="3">
        <v>600</v>
      </c>
      <c r="F221" s="3">
        <v>4204</v>
      </c>
    </row>
    <row r="222" spans="1:6" x14ac:dyDescent="0.25">
      <c r="B222" s="2" t="s">
        <v>1184</v>
      </c>
      <c r="F222" s="3">
        <v>2892</v>
      </c>
    </row>
    <row r="223" spans="1:6" x14ac:dyDescent="0.25">
      <c r="B223" s="2" t="s">
        <v>255</v>
      </c>
      <c r="C223">
        <f>12200+100</f>
        <v>12300</v>
      </c>
      <c r="D223" s="3">
        <v>1300</v>
      </c>
    </row>
    <row r="224" spans="1:6" x14ac:dyDescent="0.25">
      <c r="B224" s="2" t="s">
        <v>256</v>
      </c>
      <c r="C224">
        <v>2200</v>
      </c>
      <c r="F224" s="3">
        <v>2200</v>
      </c>
    </row>
    <row r="225" spans="2:6" x14ac:dyDescent="0.25">
      <c r="B225" s="2" t="s">
        <v>257</v>
      </c>
      <c r="C225">
        <v>5900</v>
      </c>
      <c r="D225" s="3">
        <v>1300</v>
      </c>
      <c r="F225" s="3">
        <v>10524</v>
      </c>
    </row>
    <row r="226" spans="2:6" x14ac:dyDescent="0.25">
      <c r="B226" s="2" t="s">
        <v>258</v>
      </c>
      <c r="C226">
        <v>1800</v>
      </c>
      <c r="D226" s="3">
        <v>200</v>
      </c>
      <c r="F226" s="3">
        <v>2200</v>
      </c>
    </row>
    <row r="227" spans="2:6" x14ac:dyDescent="0.25">
      <c r="B227" s="2" t="s">
        <v>259</v>
      </c>
      <c r="C227">
        <v>10900</v>
      </c>
      <c r="D227" s="3">
        <v>2000</v>
      </c>
      <c r="F227" s="3">
        <v>12098</v>
      </c>
    </row>
    <row r="228" spans="2:6" x14ac:dyDescent="0.25">
      <c r="B228" s="2" t="s">
        <v>260</v>
      </c>
      <c r="C228">
        <f>1300+200</f>
        <v>1500</v>
      </c>
      <c r="D228" s="3">
        <v>150</v>
      </c>
    </row>
    <row r="229" spans="2:6" x14ac:dyDescent="0.25">
      <c r="B229" s="2" t="s">
        <v>261</v>
      </c>
      <c r="C229">
        <f>2650+350</f>
        <v>3000</v>
      </c>
      <c r="D229" s="3">
        <v>200</v>
      </c>
      <c r="F229" s="3">
        <v>6950</v>
      </c>
    </row>
    <row r="230" spans="2:6" x14ac:dyDescent="0.25">
      <c r="B230" s="2" t="s">
        <v>262</v>
      </c>
      <c r="C230">
        <v>150</v>
      </c>
    </row>
    <row r="231" spans="2:6" x14ac:dyDescent="0.25">
      <c r="B231" s="2" t="s">
        <v>263</v>
      </c>
      <c r="C231">
        <f>1900+300</f>
        <v>2200</v>
      </c>
      <c r="D231" s="3">
        <v>150</v>
      </c>
    </row>
    <row r="232" spans="2:6" x14ac:dyDescent="0.25">
      <c r="B232" s="2" t="s">
        <v>264</v>
      </c>
      <c r="C232">
        <f>300+100</f>
        <v>400</v>
      </c>
      <c r="D232" s="3">
        <v>50</v>
      </c>
    </row>
    <row r="233" spans="2:6" x14ac:dyDescent="0.25">
      <c r="B233" s="2" t="s">
        <v>265</v>
      </c>
      <c r="C233">
        <f>600+100</f>
        <v>700</v>
      </c>
    </row>
    <row r="234" spans="2:6" x14ac:dyDescent="0.25">
      <c r="B234" s="2" t="s">
        <v>266</v>
      </c>
      <c r="C234">
        <v>400</v>
      </c>
      <c r="F234" s="3">
        <v>1008</v>
      </c>
    </row>
    <row r="235" spans="2:6" x14ac:dyDescent="0.25">
      <c r="B235" s="2" t="s">
        <v>267</v>
      </c>
      <c r="C235">
        <v>200</v>
      </c>
    </row>
    <row r="236" spans="2:6" x14ac:dyDescent="0.25">
      <c r="B236" s="2" t="s">
        <v>268</v>
      </c>
      <c r="C236">
        <f>8470+1200</f>
        <v>9670</v>
      </c>
      <c r="D236" s="3">
        <v>1900</v>
      </c>
      <c r="F236" s="3">
        <v>8914</v>
      </c>
    </row>
    <row r="237" spans="2:6" x14ac:dyDescent="0.25">
      <c r="B237" s="2" t="s">
        <v>1100</v>
      </c>
      <c r="F237" s="3">
        <v>604</v>
      </c>
    </row>
    <row r="238" spans="2:6" x14ac:dyDescent="0.25">
      <c r="B238" s="2" t="s">
        <v>269</v>
      </c>
      <c r="C238">
        <f>15200+3800</f>
        <v>19000</v>
      </c>
      <c r="D238" s="3">
        <v>900</v>
      </c>
      <c r="E238" s="3">
        <v>4300</v>
      </c>
      <c r="F238" s="3">
        <v>10584</v>
      </c>
    </row>
    <row r="239" spans="2:6" x14ac:dyDescent="0.25">
      <c r="B239" s="2" t="s">
        <v>270</v>
      </c>
      <c r="C239">
        <f>7465+400</f>
        <v>7865</v>
      </c>
      <c r="D239" s="3">
        <v>55</v>
      </c>
      <c r="F239" s="3">
        <v>604</v>
      </c>
    </row>
    <row r="240" spans="2:6" x14ac:dyDescent="0.25">
      <c r="B240" s="2" t="s">
        <v>271</v>
      </c>
      <c r="C240">
        <v>10795</v>
      </c>
      <c r="D240" s="3">
        <v>200</v>
      </c>
      <c r="E240" s="3">
        <v>5785</v>
      </c>
    </row>
    <row r="241" spans="2:6" x14ac:dyDescent="0.25">
      <c r="B241" s="2" t="s">
        <v>272</v>
      </c>
      <c r="C241">
        <v>100</v>
      </c>
      <c r="D241" s="3">
        <v>300</v>
      </c>
    </row>
    <row r="242" spans="2:6" x14ac:dyDescent="0.25">
      <c r="B242" s="2" t="s">
        <v>273</v>
      </c>
      <c r="C242">
        <v>9795</v>
      </c>
      <c r="D242" s="3">
        <v>300</v>
      </c>
      <c r="F242" s="3">
        <v>3708</v>
      </c>
    </row>
    <row r="243" spans="2:6" x14ac:dyDescent="0.25">
      <c r="B243" s="2" t="s">
        <v>274</v>
      </c>
      <c r="C243">
        <f>9600+400</f>
        <v>10000</v>
      </c>
      <c r="D243" s="3">
        <v>300</v>
      </c>
      <c r="F243" s="3">
        <v>1410</v>
      </c>
    </row>
    <row r="244" spans="2:6" x14ac:dyDescent="0.25">
      <c r="B244" s="2" t="s">
        <v>275</v>
      </c>
      <c r="C244">
        <f>9045+1000</f>
        <v>10045</v>
      </c>
      <c r="D244" s="3">
        <v>700</v>
      </c>
      <c r="F244" s="3">
        <v>1304</v>
      </c>
    </row>
    <row r="245" spans="2:6" x14ac:dyDescent="0.25">
      <c r="B245" s="2" t="s">
        <v>276</v>
      </c>
      <c r="C245">
        <f>7900+700</f>
        <v>8600</v>
      </c>
      <c r="D245" s="3">
        <v>1790</v>
      </c>
      <c r="E245" s="3">
        <v>1000</v>
      </c>
      <c r="F245" s="3">
        <v>10396</v>
      </c>
    </row>
    <row r="246" spans="2:6" x14ac:dyDescent="0.25">
      <c r="B246" s="2" t="s">
        <v>277</v>
      </c>
      <c r="C246">
        <v>880</v>
      </c>
      <c r="D246" s="3">
        <v>500</v>
      </c>
      <c r="F246" s="3">
        <v>1512</v>
      </c>
    </row>
    <row r="247" spans="2:6" x14ac:dyDescent="0.25">
      <c r="B247" s="2" t="s">
        <v>278</v>
      </c>
      <c r="C247">
        <v>800</v>
      </c>
    </row>
    <row r="248" spans="2:6" x14ac:dyDescent="0.25">
      <c r="B248" s="2" t="s">
        <v>279</v>
      </c>
      <c r="C248">
        <v>4155</v>
      </c>
      <c r="D248" s="3">
        <v>300</v>
      </c>
    </row>
    <row r="249" spans="2:6" x14ac:dyDescent="0.25">
      <c r="B249" s="2" t="s">
        <v>280</v>
      </c>
      <c r="C249">
        <f>13000+200</f>
        <v>13200</v>
      </c>
      <c r="D249" s="3">
        <v>890</v>
      </c>
      <c r="E249" s="3">
        <v>1000</v>
      </c>
      <c r="F249" s="3">
        <v>9186</v>
      </c>
    </row>
    <row r="250" spans="2:6" x14ac:dyDescent="0.25">
      <c r="B250" s="2" t="s">
        <v>281</v>
      </c>
      <c r="C250">
        <f>12900+5000</f>
        <v>17900</v>
      </c>
      <c r="D250" s="3">
        <v>2300</v>
      </c>
      <c r="E250" s="3">
        <v>6900</v>
      </c>
      <c r="F250" s="3">
        <v>17032</v>
      </c>
    </row>
    <row r="251" spans="2:6" x14ac:dyDescent="0.25">
      <c r="B251" s="2" t="s">
        <v>282</v>
      </c>
      <c r="C251">
        <f>8800+400</f>
        <v>9200</v>
      </c>
      <c r="D251" s="3">
        <v>2800</v>
      </c>
      <c r="F251" s="3">
        <v>402</v>
      </c>
    </row>
    <row r="252" spans="2:6" x14ac:dyDescent="0.25">
      <c r="B252" s="2" t="s">
        <v>283</v>
      </c>
      <c r="C252">
        <f>12800+700</f>
        <v>13500</v>
      </c>
      <c r="D252" s="3">
        <v>2700</v>
      </c>
      <c r="F252" s="3">
        <v>906</v>
      </c>
    </row>
    <row r="253" spans="2:6" x14ac:dyDescent="0.25">
      <c r="B253" s="2" t="s">
        <v>284</v>
      </c>
      <c r="C253">
        <v>1100</v>
      </c>
      <c r="D253" s="3">
        <v>100</v>
      </c>
    </row>
    <row r="254" spans="2:6" x14ac:dyDescent="0.25">
      <c r="B254" s="2" t="s">
        <v>285</v>
      </c>
      <c r="C254">
        <v>1100</v>
      </c>
    </row>
    <row r="255" spans="2:6" x14ac:dyDescent="0.25">
      <c r="B255" s="2" t="s">
        <v>286</v>
      </c>
      <c r="C255">
        <v>400</v>
      </c>
      <c r="D255" s="3">
        <v>85</v>
      </c>
    </row>
    <row r="256" spans="2:6" x14ac:dyDescent="0.25">
      <c r="B256" s="2" t="s">
        <v>287</v>
      </c>
      <c r="C256">
        <v>680</v>
      </c>
    </row>
    <row r="257" spans="2:6" x14ac:dyDescent="0.25">
      <c r="B257" s="2" t="s">
        <v>1075</v>
      </c>
      <c r="D257" s="3">
        <v>75</v>
      </c>
    </row>
    <row r="258" spans="2:6" x14ac:dyDescent="0.25">
      <c r="B258" s="2" t="s">
        <v>288</v>
      </c>
      <c r="C258">
        <v>1100</v>
      </c>
    </row>
    <row r="259" spans="2:6" x14ac:dyDescent="0.25">
      <c r="B259" s="2" t="s">
        <v>1030</v>
      </c>
      <c r="F259" s="3">
        <v>804</v>
      </c>
    </row>
    <row r="260" spans="2:6" x14ac:dyDescent="0.25">
      <c r="B260" s="2" t="s">
        <v>1074</v>
      </c>
      <c r="D260" s="3">
        <v>90</v>
      </c>
    </row>
    <row r="261" spans="2:6" x14ac:dyDescent="0.25">
      <c r="B261" s="2" t="s">
        <v>1031</v>
      </c>
      <c r="F261" s="3">
        <v>402</v>
      </c>
    </row>
    <row r="262" spans="2:6" x14ac:dyDescent="0.25">
      <c r="B262" s="2" t="s">
        <v>289</v>
      </c>
      <c r="C262">
        <v>10160</v>
      </c>
      <c r="D262" s="3">
        <v>650</v>
      </c>
      <c r="E262" s="3">
        <v>400</v>
      </c>
    </row>
    <row r="263" spans="2:6" x14ac:dyDescent="0.25">
      <c r="B263" s="2" t="s">
        <v>290</v>
      </c>
      <c r="C263">
        <f>13590+400</f>
        <v>13990</v>
      </c>
      <c r="D263" s="3">
        <v>795</v>
      </c>
      <c r="E263" s="3">
        <v>3000</v>
      </c>
      <c r="F263" s="3">
        <v>720</v>
      </c>
    </row>
    <row r="264" spans="2:6" x14ac:dyDescent="0.25">
      <c r="B264" s="2" t="s">
        <v>291</v>
      </c>
      <c r="C264">
        <f>27400+10100</f>
        <v>37500</v>
      </c>
      <c r="D264" s="3">
        <v>1600</v>
      </c>
      <c r="E264" s="3">
        <v>2400</v>
      </c>
      <c r="F264" s="3">
        <v>17260</v>
      </c>
    </row>
    <row r="265" spans="2:6" x14ac:dyDescent="0.25">
      <c r="B265" s="2" t="s">
        <v>292</v>
      </c>
      <c r="C265">
        <f>9400+10000</f>
        <v>19400</v>
      </c>
      <c r="D265" s="3">
        <v>1895</v>
      </c>
      <c r="E265" s="3">
        <v>2400</v>
      </c>
      <c r="F265" s="3">
        <v>14688</v>
      </c>
    </row>
    <row r="266" spans="2:6" x14ac:dyDescent="0.25">
      <c r="B266" s="2" t="s">
        <v>293</v>
      </c>
      <c r="C266">
        <v>2400</v>
      </c>
    </row>
    <row r="267" spans="2:6" x14ac:dyDescent="0.25">
      <c r="B267" s="2" t="s">
        <v>294</v>
      </c>
      <c r="C267">
        <v>3540</v>
      </c>
    </row>
    <row r="268" spans="2:6" x14ac:dyDescent="0.25">
      <c r="B268" s="2" t="s">
        <v>295</v>
      </c>
      <c r="C268">
        <v>885</v>
      </c>
      <c r="D268" s="3">
        <v>100</v>
      </c>
    </row>
    <row r="269" spans="2:6" x14ac:dyDescent="0.25">
      <c r="B269" s="2" t="s">
        <v>296</v>
      </c>
      <c r="C269">
        <v>6900</v>
      </c>
      <c r="D269" s="3">
        <v>800</v>
      </c>
      <c r="E269" s="3">
        <v>900</v>
      </c>
      <c r="F269" s="3">
        <v>9290</v>
      </c>
    </row>
    <row r="270" spans="2:6" x14ac:dyDescent="0.25">
      <c r="B270" s="2" t="s">
        <v>297</v>
      </c>
      <c r="C270">
        <f>25500+5000</f>
        <v>30500</v>
      </c>
      <c r="D270" s="3">
        <v>2200</v>
      </c>
      <c r="E270" s="3">
        <v>3800</v>
      </c>
      <c r="F270" s="3">
        <v>20410</v>
      </c>
    </row>
    <row r="271" spans="2:6" x14ac:dyDescent="0.25">
      <c r="B271" s="2" t="s">
        <v>298</v>
      </c>
      <c r="C271">
        <v>10200</v>
      </c>
      <c r="D271" s="3">
        <v>600</v>
      </c>
      <c r="E271" s="3">
        <v>400</v>
      </c>
      <c r="F271" s="3">
        <v>4900</v>
      </c>
    </row>
    <row r="272" spans="2:6" x14ac:dyDescent="0.25">
      <c r="B272" s="2" t="s">
        <v>299</v>
      </c>
      <c r="C272">
        <v>4800</v>
      </c>
      <c r="D272" s="3">
        <v>800</v>
      </c>
    </row>
    <row r="273" spans="2:6" x14ac:dyDescent="0.25">
      <c r="B273" s="2" t="s">
        <v>300</v>
      </c>
      <c r="C273">
        <v>6690</v>
      </c>
      <c r="D273" s="3">
        <v>200</v>
      </c>
    </row>
    <row r="274" spans="2:6" x14ac:dyDescent="0.25">
      <c r="B274" s="2" t="s">
        <v>301</v>
      </c>
      <c r="C274">
        <v>3495</v>
      </c>
      <c r="D274" s="3">
        <v>100</v>
      </c>
      <c r="E274" s="3">
        <v>400</v>
      </c>
      <c r="F274" s="3">
        <v>696</v>
      </c>
    </row>
    <row r="275" spans="2:6" x14ac:dyDescent="0.25">
      <c r="B275" s="2" t="s">
        <v>302</v>
      </c>
      <c r="C275">
        <v>9900</v>
      </c>
      <c r="D275" s="3">
        <v>500</v>
      </c>
      <c r="F275" s="3">
        <v>400</v>
      </c>
    </row>
    <row r="276" spans="2:6" x14ac:dyDescent="0.25">
      <c r="B276" s="2" t="s">
        <v>303</v>
      </c>
      <c r="C276">
        <v>19000</v>
      </c>
      <c r="D276" s="3">
        <v>1200</v>
      </c>
      <c r="E276" s="3">
        <v>2900</v>
      </c>
      <c r="F276" s="3">
        <v>13248</v>
      </c>
    </row>
    <row r="277" spans="2:6" x14ac:dyDescent="0.25">
      <c r="B277" s="2" t="s">
        <v>304</v>
      </c>
      <c r="C277">
        <f>700+800</f>
        <v>1500</v>
      </c>
      <c r="D277" s="3">
        <v>100</v>
      </c>
      <c r="E277" s="3">
        <v>200</v>
      </c>
    </row>
    <row r="278" spans="2:6" x14ac:dyDescent="0.25">
      <c r="B278" s="2" t="s">
        <v>305</v>
      </c>
      <c r="C278">
        <f>2100+5400</f>
        <v>7500</v>
      </c>
      <c r="D278" s="3">
        <v>300</v>
      </c>
      <c r="E278" s="3">
        <v>600</v>
      </c>
      <c r="F278" s="3">
        <v>3920</v>
      </c>
    </row>
    <row r="279" spans="2:6" x14ac:dyDescent="0.25">
      <c r="B279" s="2" t="s">
        <v>306</v>
      </c>
      <c r="C279">
        <f>2480+5400</f>
        <v>7880</v>
      </c>
      <c r="D279" s="3">
        <v>900</v>
      </c>
      <c r="E279" s="3">
        <v>800</v>
      </c>
      <c r="F279" s="3">
        <v>3632</v>
      </c>
    </row>
    <row r="280" spans="2:6" x14ac:dyDescent="0.25">
      <c r="B280" s="2" t="s">
        <v>307</v>
      </c>
      <c r="C280">
        <v>1500</v>
      </c>
    </row>
    <row r="281" spans="2:6" x14ac:dyDescent="0.25">
      <c r="B281" s="2" t="s">
        <v>308</v>
      </c>
      <c r="C281">
        <v>1970</v>
      </c>
    </row>
    <row r="282" spans="2:6" x14ac:dyDescent="0.25">
      <c r="B282" s="2" t="s">
        <v>309</v>
      </c>
      <c r="C282">
        <v>2295</v>
      </c>
      <c r="D282" s="3">
        <v>100</v>
      </c>
    </row>
    <row r="283" spans="2:6" x14ac:dyDescent="0.25">
      <c r="B283" s="2" t="s">
        <v>310</v>
      </c>
      <c r="C283">
        <v>3265</v>
      </c>
      <c r="D283" s="3">
        <v>100</v>
      </c>
    </row>
    <row r="284" spans="2:6" x14ac:dyDescent="0.25">
      <c r="B284" s="2" t="s">
        <v>311</v>
      </c>
      <c r="C284">
        <v>2150</v>
      </c>
      <c r="D284" s="3">
        <v>100</v>
      </c>
    </row>
    <row r="285" spans="2:6" x14ac:dyDescent="0.25">
      <c r="B285" s="2" t="s">
        <v>312</v>
      </c>
      <c r="C285">
        <v>7300</v>
      </c>
      <c r="D285" s="3">
        <v>200</v>
      </c>
    </row>
    <row r="286" spans="2:6" x14ac:dyDescent="0.25">
      <c r="B286" s="2" t="s">
        <v>313</v>
      </c>
      <c r="C286">
        <f>1900+300</f>
        <v>2200</v>
      </c>
      <c r="D286" s="3">
        <v>200</v>
      </c>
      <c r="F286" s="3">
        <v>3504</v>
      </c>
    </row>
    <row r="287" spans="2:6" x14ac:dyDescent="0.25">
      <c r="B287" s="2" t="s">
        <v>314</v>
      </c>
      <c r="C287">
        <f>7765+400</f>
        <v>8165</v>
      </c>
      <c r="D287" s="3">
        <v>400</v>
      </c>
    </row>
    <row r="288" spans="2:6" x14ac:dyDescent="0.25">
      <c r="B288" s="2" t="s">
        <v>315</v>
      </c>
      <c r="C288">
        <f>3995+300</f>
        <v>4295</v>
      </c>
      <c r="D288" s="3">
        <v>200</v>
      </c>
    </row>
    <row r="289" spans="1:6" x14ac:dyDescent="0.25">
      <c r="B289" s="2" t="s">
        <v>316</v>
      </c>
      <c r="C289">
        <f>11700+5300</f>
        <v>17000</v>
      </c>
      <c r="D289" s="3">
        <v>1500</v>
      </c>
      <c r="E289" s="3">
        <v>2200</v>
      </c>
      <c r="F289" s="3">
        <v>14428</v>
      </c>
    </row>
    <row r="290" spans="1:6" x14ac:dyDescent="0.25">
      <c r="B290" s="2" t="s">
        <v>317</v>
      </c>
      <c r="C290">
        <v>2000</v>
      </c>
      <c r="F290" s="3">
        <v>2600</v>
      </c>
    </row>
    <row r="291" spans="1:6" x14ac:dyDescent="0.25">
      <c r="B291" s="2" t="s">
        <v>318</v>
      </c>
      <c r="C291">
        <v>2000</v>
      </c>
      <c r="D291" s="3">
        <v>200</v>
      </c>
      <c r="F291" s="3">
        <v>4000</v>
      </c>
    </row>
    <row r="292" spans="1:6" x14ac:dyDescent="0.25">
      <c r="B292" s="2" t="s">
        <v>319</v>
      </c>
      <c r="C292">
        <v>1700</v>
      </c>
      <c r="D292" s="3">
        <v>100</v>
      </c>
      <c r="F292" s="3">
        <v>2000</v>
      </c>
    </row>
    <row r="293" spans="1:6" x14ac:dyDescent="0.25">
      <c r="B293" s="2" t="s">
        <v>320</v>
      </c>
      <c r="C293">
        <v>2200</v>
      </c>
      <c r="D293" s="3">
        <v>200</v>
      </c>
      <c r="F293" s="3">
        <v>2600</v>
      </c>
    </row>
    <row r="294" spans="1:6" x14ac:dyDescent="0.25">
      <c r="B294" s="2" t="s">
        <v>1073</v>
      </c>
      <c r="D294" s="3">
        <v>100</v>
      </c>
      <c r="F294" s="3">
        <v>3200</v>
      </c>
    </row>
    <row r="295" spans="1:6" x14ac:dyDescent="0.25">
      <c r="B295" s="2" t="s">
        <v>321</v>
      </c>
      <c r="C295">
        <v>2100</v>
      </c>
      <c r="D295" s="3">
        <v>100</v>
      </c>
      <c r="F295" s="3">
        <v>4000</v>
      </c>
    </row>
    <row r="296" spans="1:6" x14ac:dyDescent="0.25">
      <c r="B296" s="2" t="s">
        <v>322</v>
      </c>
      <c r="C296">
        <v>700</v>
      </c>
      <c r="F296" s="3">
        <v>3504</v>
      </c>
    </row>
    <row r="297" spans="1:6" x14ac:dyDescent="0.25">
      <c r="B297" s="2" t="s">
        <v>323</v>
      </c>
      <c r="C297">
        <v>5400</v>
      </c>
      <c r="D297" s="3">
        <v>995</v>
      </c>
      <c r="F297" s="3">
        <v>8894</v>
      </c>
    </row>
    <row r="298" spans="1:6" x14ac:dyDescent="0.25">
      <c r="B298" s="2" t="s">
        <v>324</v>
      </c>
      <c r="C298">
        <f>3600+300</f>
        <v>3900</v>
      </c>
      <c r="D298" s="3">
        <v>100</v>
      </c>
    </row>
    <row r="299" spans="1:6" x14ac:dyDescent="0.25">
      <c r="B299" s="2" t="s">
        <v>325</v>
      </c>
      <c r="C299">
        <v>1085</v>
      </c>
    </row>
    <row r="300" spans="1:6" x14ac:dyDescent="0.25">
      <c r="A300" t="s">
        <v>1037</v>
      </c>
      <c r="B300" s="2" t="s">
        <v>326</v>
      </c>
      <c r="C300">
        <v>25</v>
      </c>
    </row>
    <row r="301" spans="1:6" x14ac:dyDescent="0.25">
      <c r="B301" s="2" t="s">
        <v>327</v>
      </c>
      <c r="C301">
        <f>3800+600</f>
        <v>4400</v>
      </c>
    </row>
    <row r="302" spans="1:6" x14ac:dyDescent="0.25">
      <c r="B302" s="2" t="s">
        <v>328</v>
      </c>
      <c r="C302">
        <v>2200</v>
      </c>
      <c r="F302" s="3">
        <v>5380</v>
      </c>
    </row>
    <row r="303" spans="1:6" x14ac:dyDescent="0.25">
      <c r="B303" s="2" t="s">
        <v>329</v>
      </c>
      <c r="C303">
        <v>3800</v>
      </c>
      <c r="D303" s="3">
        <v>100</v>
      </c>
    </row>
    <row r="304" spans="1:6" x14ac:dyDescent="0.25">
      <c r="B304" s="2" t="s">
        <v>330</v>
      </c>
      <c r="C304">
        <v>3390</v>
      </c>
      <c r="F304" s="3">
        <v>4900</v>
      </c>
    </row>
    <row r="305" spans="1:6" x14ac:dyDescent="0.25">
      <c r="B305" s="2" t="s">
        <v>331</v>
      </c>
      <c r="C305">
        <v>490</v>
      </c>
    </row>
    <row r="306" spans="1:6" x14ac:dyDescent="0.25">
      <c r="B306" s="2" t="s">
        <v>332</v>
      </c>
      <c r="C306">
        <v>690</v>
      </c>
      <c r="F306" s="3">
        <v>4970</v>
      </c>
    </row>
    <row r="307" spans="1:6" x14ac:dyDescent="0.25">
      <c r="B307" s="2" t="s">
        <v>333</v>
      </c>
      <c r="C307">
        <v>95</v>
      </c>
    </row>
    <row r="308" spans="1:6" x14ac:dyDescent="0.25">
      <c r="B308" s="2" t="s">
        <v>334</v>
      </c>
      <c r="C308">
        <v>3075</v>
      </c>
      <c r="D308" s="3">
        <v>385</v>
      </c>
    </row>
    <row r="309" spans="1:6" x14ac:dyDescent="0.25">
      <c r="B309" s="2" t="s">
        <v>335</v>
      </c>
      <c r="C309">
        <v>3285</v>
      </c>
    </row>
    <row r="310" spans="1:6" x14ac:dyDescent="0.25">
      <c r="A310" t="s">
        <v>1037</v>
      </c>
      <c r="B310" s="2" t="s">
        <v>336</v>
      </c>
      <c r="C310">
        <v>25</v>
      </c>
    </row>
    <row r="311" spans="1:6" x14ac:dyDescent="0.25">
      <c r="B311" s="2" t="s">
        <v>337</v>
      </c>
      <c r="C311">
        <f>12800+1000</f>
        <v>13800</v>
      </c>
      <c r="D311" s="3">
        <v>700</v>
      </c>
    </row>
    <row r="312" spans="1:6" x14ac:dyDescent="0.25">
      <c r="B312" s="2" t="s">
        <v>338</v>
      </c>
      <c r="C312">
        <v>5000</v>
      </c>
      <c r="D312" s="3">
        <v>100</v>
      </c>
    </row>
    <row r="313" spans="1:6" x14ac:dyDescent="0.25">
      <c r="B313" s="2" t="s">
        <v>339</v>
      </c>
      <c r="C313">
        <v>200</v>
      </c>
    </row>
    <row r="314" spans="1:6" x14ac:dyDescent="0.25">
      <c r="B314" s="2" t="s">
        <v>340</v>
      </c>
      <c r="C314">
        <v>3465</v>
      </c>
      <c r="D314" s="3">
        <v>100</v>
      </c>
      <c r="F314" s="3">
        <v>100</v>
      </c>
    </row>
    <row r="315" spans="1:6" x14ac:dyDescent="0.25">
      <c r="B315" s="2" t="s">
        <v>341</v>
      </c>
      <c r="C315">
        <v>3400</v>
      </c>
      <c r="D315" s="3">
        <v>100</v>
      </c>
    </row>
    <row r="316" spans="1:6" x14ac:dyDescent="0.25">
      <c r="B316" s="2" t="s">
        <v>342</v>
      </c>
      <c r="C316">
        <v>935</v>
      </c>
    </row>
    <row r="317" spans="1:6" x14ac:dyDescent="0.25">
      <c r="B317" s="2" t="s">
        <v>343</v>
      </c>
      <c r="C317">
        <v>300</v>
      </c>
    </row>
    <row r="318" spans="1:6" x14ac:dyDescent="0.25">
      <c r="B318" s="2" t="s">
        <v>344</v>
      </c>
      <c r="C318">
        <v>2300</v>
      </c>
      <c r="D318" s="3">
        <v>100</v>
      </c>
    </row>
    <row r="319" spans="1:6" x14ac:dyDescent="0.25">
      <c r="B319" s="2" t="s">
        <v>345</v>
      </c>
      <c r="C319">
        <v>100</v>
      </c>
    </row>
    <row r="320" spans="1:6" x14ac:dyDescent="0.25">
      <c r="B320" s="2" t="s">
        <v>346</v>
      </c>
      <c r="C320">
        <f>1600+300</f>
        <v>1900</v>
      </c>
      <c r="D320" s="3">
        <v>200</v>
      </c>
      <c r="E320" s="3">
        <v>2200</v>
      </c>
      <c r="F320" s="3">
        <v>8784</v>
      </c>
    </row>
    <row r="321" spans="2:6" x14ac:dyDescent="0.25">
      <c r="B321" s="2" t="s">
        <v>347</v>
      </c>
      <c r="C321">
        <v>1580</v>
      </c>
      <c r="D321" s="3">
        <v>200</v>
      </c>
    </row>
    <row r="322" spans="2:6" x14ac:dyDescent="0.25">
      <c r="B322" s="2" t="s">
        <v>348</v>
      </c>
      <c r="C322">
        <v>2000</v>
      </c>
      <c r="D322" s="3">
        <v>100</v>
      </c>
      <c r="F322" s="3">
        <v>4900</v>
      </c>
    </row>
    <row r="323" spans="2:6" x14ac:dyDescent="0.25">
      <c r="B323" s="2" t="s">
        <v>349</v>
      </c>
      <c r="C323">
        <v>695</v>
      </c>
      <c r="D323" s="3">
        <v>100</v>
      </c>
    </row>
    <row r="324" spans="2:6" x14ac:dyDescent="0.25">
      <c r="B324" s="2" t="s">
        <v>350</v>
      </c>
      <c r="C324">
        <v>2100</v>
      </c>
      <c r="D324" s="3">
        <v>295</v>
      </c>
    </row>
    <row r="325" spans="2:6" x14ac:dyDescent="0.25">
      <c r="B325" s="2" t="s">
        <v>351</v>
      </c>
      <c r="C325">
        <v>700</v>
      </c>
    </row>
    <row r="326" spans="2:6" x14ac:dyDescent="0.25">
      <c r="B326" s="2" t="s">
        <v>352</v>
      </c>
      <c r="C326">
        <v>6100</v>
      </c>
      <c r="D326" s="3">
        <v>100</v>
      </c>
      <c r="F326" s="3">
        <v>2100</v>
      </c>
    </row>
    <row r="327" spans="2:6" x14ac:dyDescent="0.25">
      <c r="B327" s="2" t="s">
        <v>353</v>
      </c>
      <c r="C327">
        <v>2400</v>
      </c>
      <c r="D327" s="3">
        <v>100</v>
      </c>
      <c r="F327" s="3">
        <v>700</v>
      </c>
    </row>
    <row r="328" spans="2:6" x14ac:dyDescent="0.25">
      <c r="B328" s="2" t="s">
        <v>354</v>
      </c>
      <c r="C328">
        <v>9800</v>
      </c>
      <c r="D328" s="3">
        <v>100</v>
      </c>
      <c r="F328" s="3">
        <v>2800</v>
      </c>
    </row>
    <row r="329" spans="2:6" x14ac:dyDescent="0.25">
      <c r="B329" s="2" t="s">
        <v>355</v>
      </c>
      <c r="C329">
        <v>1400</v>
      </c>
      <c r="D329" s="3">
        <v>100</v>
      </c>
      <c r="F329" s="3">
        <v>700</v>
      </c>
    </row>
    <row r="330" spans="2:6" x14ac:dyDescent="0.25">
      <c r="B330" s="2" t="s">
        <v>1072</v>
      </c>
      <c r="D330" s="3">
        <v>200</v>
      </c>
    </row>
    <row r="331" spans="2:6" x14ac:dyDescent="0.25">
      <c r="B331" s="2" t="s">
        <v>356</v>
      </c>
      <c r="C331">
        <v>2440</v>
      </c>
      <c r="D331" s="3">
        <v>100</v>
      </c>
      <c r="F331" s="3">
        <v>1000</v>
      </c>
    </row>
    <row r="332" spans="2:6" x14ac:dyDescent="0.25">
      <c r="B332" s="2" t="s">
        <v>357</v>
      </c>
      <c r="C332">
        <v>2200</v>
      </c>
      <c r="F332" s="3">
        <v>2100</v>
      </c>
    </row>
    <row r="333" spans="2:6" x14ac:dyDescent="0.25">
      <c r="B333" s="2" t="s">
        <v>1071</v>
      </c>
      <c r="D333" s="3">
        <v>100</v>
      </c>
    </row>
    <row r="334" spans="2:6" x14ac:dyDescent="0.25">
      <c r="B334" s="2" t="s">
        <v>358</v>
      </c>
      <c r="C334">
        <v>1700</v>
      </c>
      <c r="D334" s="3">
        <v>400</v>
      </c>
      <c r="F334" s="3">
        <v>700</v>
      </c>
    </row>
    <row r="335" spans="2:6" x14ac:dyDescent="0.25">
      <c r="B335" s="2" t="s">
        <v>359</v>
      </c>
      <c r="C335">
        <v>4900</v>
      </c>
      <c r="D335" s="3">
        <v>400</v>
      </c>
      <c r="F335" s="3">
        <v>2300</v>
      </c>
    </row>
    <row r="336" spans="2:6" x14ac:dyDescent="0.25">
      <c r="B336" s="2" t="s">
        <v>360</v>
      </c>
      <c r="C336">
        <v>1300</v>
      </c>
      <c r="F336" s="3">
        <v>600</v>
      </c>
    </row>
    <row r="337" spans="1:4" x14ac:dyDescent="0.25">
      <c r="B337" s="2" t="s">
        <v>361</v>
      </c>
      <c r="C337">
        <v>800</v>
      </c>
      <c r="D337" s="3">
        <v>100</v>
      </c>
    </row>
    <row r="338" spans="1:4" x14ac:dyDescent="0.25">
      <c r="B338" s="2" t="s">
        <v>362</v>
      </c>
      <c r="C338">
        <v>900</v>
      </c>
    </row>
    <row r="339" spans="1:4" x14ac:dyDescent="0.25">
      <c r="B339" s="2" t="s">
        <v>363</v>
      </c>
      <c r="C339">
        <v>900</v>
      </c>
    </row>
    <row r="340" spans="1:4" x14ac:dyDescent="0.25">
      <c r="B340" s="2" t="s">
        <v>364</v>
      </c>
      <c r="C340">
        <v>2795</v>
      </c>
    </row>
    <row r="341" spans="1:4" x14ac:dyDescent="0.25">
      <c r="B341" s="2" t="s">
        <v>365</v>
      </c>
      <c r="C341">
        <v>2585</v>
      </c>
      <c r="D341" s="3">
        <v>100</v>
      </c>
    </row>
    <row r="342" spans="1:4" x14ac:dyDescent="0.25">
      <c r="B342" s="2" t="s">
        <v>366</v>
      </c>
      <c r="C342">
        <v>2100</v>
      </c>
      <c r="D342" s="3">
        <v>100</v>
      </c>
    </row>
    <row r="343" spans="1:4" x14ac:dyDescent="0.25">
      <c r="A343" t="s">
        <v>1038</v>
      </c>
      <c r="B343" s="2" t="s">
        <v>367</v>
      </c>
      <c r="C343">
        <v>144</v>
      </c>
    </row>
    <row r="344" spans="1:4" x14ac:dyDescent="0.25">
      <c r="A344" t="s">
        <v>1037</v>
      </c>
      <c r="B344" s="2" t="s">
        <v>368</v>
      </c>
      <c r="C344">
        <v>25</v>
      </c>
    </row>
    <row r="345" spans="1:4" x14ac:dyDescent="0.25">
      <c r="A345" t="s">
        <v>1037</v>
      </c>
      <c r="B345" s="2" t="s">
        <v>369</v>
      </c>
      <c r="C345">
        <v>25</v>
      </c>
    </row>
    <row r="346" spans="1:4" x14ac:dyDescent="0.25">
      <c r="A346" t="s">
        <v>1190</v>
      </c>
      <c r="B346" s="2" t="s">
        <v>370</v>
      </c>
      <c r="C346">
        <v>600</v>
      </c>
    </row>
    <row r="347" spans="1:4" x14ac:dyDescent="0.25">
      <c r="A347" t="s">
        <v>1190</v>
      </c>
      <c r="B347" s="2" t="s">
        <v>371</v>
      </c>
      <c r="C347">
        <v>900</v>
      </c>
      <c r="D347" s="3">
        <v>250</v>
      </c>
    </row>
    <row r="348" spans="1:4" x14ac:dyDescent="0.25">
      <c r="A348" t="s">
        <v>1190</v>
      </c>
      <c r="B348" s="2" t="s">
        <v>372</v>
      </c>
      <c r="C348">
        <v>450</v>
      </c>
      <c r="D348" s="3">
        <v>150</v>
      </c>
    </row>
    <row r="349" spans="1:4" x14ac:dyDescent="0.25">
      <c r="A349" t="s">
        <v>1190</v>
      </c>
      <c r="B349" s="2" t="s">
        <v>373</v>
      </c>
      <c r="C349">
        <v>550</v>
      </c>
    </row>
    <row r="350" spans="1:4" x14ac:dyDescent="0.25">
      <c r="A350" t="s">
        <v>1190</v>
      </c>
      <c r="B350" s="2" t="s">
        <v>374</v>
      </c>
      <c r="C350">
        <v>1150</v>
      </c>
      <c r="D350" s="3">
        <v>150</v>
      </c>
    </row>
    <row r="351" spans="1:4" x14ac:dyDescent="0.25">
      <c r="A351" t="s">
        <v>1190</v>
      </c>
      <c r="B351" s="2" t="s">
        <v>375</v>
      </c>
      <c r="C351">
        <v>900</v>
      </c>
      <c r="D351" s="3">
        <v>100</v>
      </c>
    </row>
    <row r="352" spans="1:4" x14ac:dyDescent="0.25">
      <c r="A352" t="s">
        <v>1190</v>
      </c>
      <c r="B352" s="2" t="s">
        <v>376</v>
      </c>
      <c r="C352">
        <v>250</v>
      </c>
      <c r="D352" s="3">
        <v>350</v>
      </c>
    </row>
    <row r="353" spans="1:6" x14ac:dyDescent="0.25">
      <c r="A353" t="s">
        <v>1190</v>
      </c>
      <c r="B353" s="2" t="s">
        <v>377</v>
      </c>
      <c r="C353">
        <v>650</v>
      </c>
      <c r="D353" s="3">
        <v>150</v>
      </c>
    </row>
    <row r="354" spans="1:6" x14ac:dyDescent="0.25">
      <c r="B354" s="2" t="s">
        <v>378</v>
      </c>
      <c r="C354">
        <v>200</v>
      </c>
    </row>
    <row r="355" spans="1:6" x14ac:dyDescent="0.25">
      <c r="A355" t="s">
        <v>1037</v>
      </c>
      <c r="B355" s="2" t="s">
        <v>379</v>
      </c>
      <c r="C355">
        <v>50</v>
      </c>
    </row>
    <row r="356" spans="1:6" x14ac:dyDescent="0.25">
      <c r="B356" s="2" t="s">
        <v>380</v>
      </c>
      <c r="C356">
        <v>1000</v>
      </c>
    </row>
    <row r="357" spans="1:6" x14ac:dyDescent="0.25">
      <c r="A357" t="s">
        <v>1037</v>
      </c>
      <c r="B357" s="2" t="s">
        <v>381</v>
      </c>
      <c r="C357">
        <v>50</v>
      </c>
    </row>
    <row r="358" spans="1:6" x14ac:dyDescent="0.25">
      <c r="B358" s="2" t="s">
        <v>382</v>
      </c>
      <c r="C358">
        <v>1000</v>
      </c>
    </row>
    <row r="359" spans="1:6" x14ac:dyDescent="0.25">
      <c r="B359" s="2" t="s">
        <v>383</v>
      </c>
      <c r="C359">
        <v>1000</v>
      </c>
    </row>
    <row r="360" spans="1:6" x14ac:dyDescent="0.25">
      <c r="B360" s="2" t="s">
        <v>384</v>
      </c>
      <c r="C360">
        <v>1000</v>
      </c>
    </row>
    <row r="361" spans="1:6" x14ac:dyDescent="0.25">
      <c r="B361" s="2" t="s">
        <v>385</v>
      </c>
      <c r="C361">
        <v>1000</v>
      </c>
    </row>
    <row r="362" spans="1:6" x14ac:dyDescent="0.25">
      <c r="B362" s="2" t="s">
        <v>386</v>
      </c>
      <c r="C362">
        <v>2400</v>
      </c>
      <c r="D362" s="3">
        <v>100</v>
      </c>
      <c r="F362" s="3">
        <v>2610</v>
      </c>
    </row>
    <row r="363" spans="1:6" x14ac:dyDescent="0.25">
      <c r="B363" s="2" t="s">
        <v>387</v>
      </c>
      <c r="C363">
        <v>1700</v>
      </c>
    </row>
    <row r="364" spans="1:6" x14ac:dyDescent="0.25">
      <c r="B364" s="2" t="s">
        <v>388</v>
      </c>
      <c r="C364">
        <v>2200</v>
      </c>
      <c r="F364" s="3">
        <v>702</v>
      </c>
    </row>
    <row r="365" spans="1:6" x14ac:dyDescent="0.25">
      <c r="B365" s="2" t="s">
        <v>389</v>
      </c>
      <c r="C365">
        <v>1800</v>
      </c>
    </row>
    <row r="366" spans="1:6" x14ac:dyDescent="0.25">
      <c r="B366" s="2" t="s">
        <v>390</v>
      </c>
      <c r="C366">
        <v>1700</v>
      </c>
      <c r="D366" s="3">
        <v>100</v>
      </c>
      <c r="F366" s="3">
        <v>804</v>
      </c>
    </row>
    <row r="367" spans="1:6" x14ac:dyDescent="0.25">
      <c r="B367" s="2" t="s">
        <v>391</v>
      </c>
      <c r="C367">
        <v>2600</v>
      </c>
      <c r="D367" s="3">
        <v>100</v>
      </c>
      <c r="F367" s="3">
        <v>2712</v>
      </c>
    </row>
    <row r="368" spans="1:6" x14ac:dyDescent="0.25">
      <c r="B368" s="2" t="s">
        <v>392</v>
      </c>
      <c r="C368">
        <v>800</v>
      </c>
      <c r="F368" s="3">
        <v>2712</v>
      </c>
    </row>
    <row r="369" spans="2:6" x14ac:dyDescent="0.25">
      <c r="B369" s="2" t="s">
        <v>393</v>
      </c>
      <c r="C369">
        <v>1300</v>
      </c>
    </row>
    <row r="370" spans="2:6" x14ac:dyDescent="0.25">
      <c r="B370" s="2" t="s">
        <v>394</v>
      </c>
      <c r="C370">
        <v>1200</v>
      </c>
      <c r="F370" s="3">
        <v>804</v>
      </c>
    </row>
    <row r="371" spans="2:6" x14ac:dyDescent="0.25">
      <c r="B371" s="2" t="s">
        <v>395</v>
      </c>
      <c r="C371">
        <v>100</v>
      </c>
    </row>
    <row r="372" spans="2:6" x14ac:dyDescent="0.25">
      <c r="B372" s="2" t="s">
        <v>1183</v>
      </c>
      <c r="F372" s="3">
        <v>1608</v>
      </c>
    </row>
    <row r="373" spans="2:6" x14ac:dyDescent="0.25">
      <c r="B373" s="2" t="s">
        <v>1181</v>
      </c>
      <c r="F373" s="3">
        <v>1608</v>
      </c>
    </row>
    <row r="374" spans="2:6" x14ac:dyDescent="0.25">
      <c r="B374" s="2" t="s">
        <v>1178</v>
      </c>
      <c r="F374" s="3">
        <v>1608</v>
      </c>
    </row>
    <row r="375" spans="2:6" x14ac:dyDescent="0.25">
      <c r="B375" s="2" t="s">
        <v>1180</v>
      </c>
      <c r="F375" s="3">
        <v>1404</v>
      </c>
    </row>
    <row r="376" spans="2:6" x14ac:dyDescent="0.25">
      <c r="B376" s="2" t="s">
        <v>1179</v>
      </c>
      <c r="F376" s="3">
        <v>1404</v>
      </c>
    </row>
    <row r="377" spans="2:6" x14ac:dyDescent="0.25">
      <c r="B377" s="2" t="s">
        <v>1182</v>
      </c>
      <c r="F377" s="3">
        <v>1608</v>
      </c>
    </row>
    <row r="378" spans="2:6" x14ac:dyDescent="0.25">
      <c r="B378" s="2" t="s">
        <v>396</v>
      </c>
      <c r="C378">
        <v>895</v>
      </c>
      <c r="D378" s="3">
        <v>100</v>
      </c>
      <c r="F378" s="3">
        <v>5200</v>
      </c>
    </row>
    <row r="379" spans="2:6" x14ac:dyDescent="0.25">
      <c r="B379" s="2" t="s">
        <v>397</v>
      </c>
      <c r="C379">
        <v>2190</v>
      </c>
      <c r="D379" s="3">
        <v>200</v>
      </c>
      <c r="F379" s="3">
        <v>5300</v>
      </c>
    </row>
    <row r="380" spans="2:6" x14ac:dyDescent="0.25">
      <c r="B380" s="2" t="s">
        <v>398</v>
      </c>
      <c r="C380">
        <v>1900</v>
      </c>
      <c r="D380" s="3">
        <v>200</v>
      </c>
      <c r="F380" s="3">
        <v>7550</v>
      </c>
    </row>
    <row r="381" spans="2:6" x14ac:dyDescent="0.25">
      <c r="B381" s="2" t="s">
        <v>399</v>
      </c>
      <c r="C381">
        <v>1200</v>
      </c>
      <c r="F381" s="3">
        <v>6000</v>
      </c>
    </row>
    <row r="382" spans="2:6" x14ac:dyDescent="0.25">
      <c r="B382" s="2" t="s">
        <v>400</v>
      </c>
      <c r="C382">
        <v>1400</v>
      </c>
      <c r="D382" s="3">
        <v>100</v>
      </c>
      <c r="F382" s="3">
        <v>5300</v>
      </c>
    </row>
    <row r="383" spans="2:6" x14ac:dyDescent="0.25">
      <c r="B383" s="2" t="s">
        <v>401</v>
      </c>
      <c r="C383">
        <v>1600</v>
      </c>
      <c r="D383" s="3">
        <v>400</v>
      </c>
      <c r="F383" s="3">
        <v>7100</v>
      </c>
    </row>
    <row r="384" spans="2:6" x14ac:dyDescent="0.25">
      <c r="B384" s="2" t="s">
        <v>402</v>
      </c>
      <c r="C384">
        <v>800</v>
      </c>
      <c r="D384" s="3">
        <v>200</v>
      </c>
      <c r="F384" s="3">
        <v>5600</v>
      </c>
    </row>
    <row r="385" spans="2:6" x14ac:dyDescent="0.25">
      <c r="B385" s="2" t="s">
        <v>403</v>
      </c>
      <c r="C385">
        <v>2495</v>
      </c>
      <c r="D385" s="3">
        <v>200</v>
      </c>
      <c r="F385" s="3">
        <v>7250</v>
      </c>
    </row>
    <row r="386" spans="2:6" x14ac:dyDescent="0.25">
      <c r="B386" s="2" t="s">
        <v>404</v>
      </c>
      <c r="C386">
        <v>1000</v>
      </c>
      <c r="D386" s="3">
        <v>100</v>
      </c>
    </row>
    <row r="387" spans="2:6" x14ac:dyDescent="0.25">
      <c r="B387" s="2" t="s">
        <v>405</v>
      </c>
      <c r="C387">
        <v>1400</v>
      </c>
      <c r="D387" s="3">
        <v>390</v>
      </c>
    </row>
    <row r="388" spans="2:6" x14ac:dyDescent="0.25">
      <c r="B388" s="2" t="s">
        <v>1089</v>
      </c>
      <c r="F388" s="3">
        <v>4000</v>
      </c>
    </row>
    <row r="389" spans="2:6" x14ac:dyDescent="0.25">
      <c r="B389" s="2" t="s">
        <v>1092</v>
      </c>
      <c r="F389" s="3">
        <v>3800</v>
      </c>
    </row>
    <row r="390" spans="2:6" x14ac:dyDescent="0.25">
      <c r="B390" s="2" t="s">
        <v>1082</v>
      </c>
      <c r="F390" s="3">
        <v>3800</v>
      </c>
    </row>
    <row r="391" spans="2:6" x14ac:dyDescent="0.25">
      <c r="B391" s="2" t="s">
        <v>1088</v>
      </c>
      <c r="F391" s="3">
        <v>3800</v>
      </c>
    </row>
    <row r="392" spans="2:6" x14ac:dyDescent="0.25">
      <c r="B392" s="2" t="s">
        <v>1090</v>
      </c>
      <c r="F392" s="3">
        <v>3800</v>
      </c>
    </row>
    <row r="393" spans="2:6" x14ac:dyDescent="0.25">
      <c r="B393" s="2" t="s">
        <v>1086</v>
      </c>
      <c r="F393" s="3">
        <v>1500</v>
      </c>
    </row>
    <row r="394" spans="2:6" x14ac:dyDescent="0.25">
      <c r="B394" s="2" t="s">
        <v>1087</v>
      </c>
      <c r="F394" s="3">
        <v>1500</v>
      </c>
    </row>
    <row r="395" spans="2:6" x14ac:dyDescent="0.25">
      <c r="B395" s="2" t="s">
        <v>1084</v>
      </c>
      <c r="F395" s="3">
        <v>600</v>
      </c>
    </row>
    <row r="396" spans="2:6" x14ac:dyDescent="0.25">
      <c r="B396" s="2" t="s">
        <v>1085</v>
      </c>
      <c r="F396" s="3">
        <v>1100</v>
      </c>
    </row>
    <row r="397" spans="2:6" x14ac:dyDescent="0.25">
      <c r="B397" s="2" t="s">
        <v>1083</v>
      </c>
      <c r="F397" s="3">
        <v>1100</v>
      </c>
    </row>
    <row r="398" spans="2:6" x14ac:dyDescent="0.25">
      <c r="B398" s="2" t="s">
        <v>1091</v>
      </c>
      <c r="F398" s="3">
        <v>600</v>
      </c>
    </row>
    <row r="399" spans="2:6" x14ac:dyDescent="0.25">
      <c r="B399" s="2" t="s">
        <v>1096</v>
      </c>
      <c r="F399" s="3">
        <v>1100</v>
      </c>
    </row>
    <row r="400" spans="2:6" x14ac:dyDescent="0.25">
      <c r="B400" s="2" t="s">
        <v>1093</v>
      </c>
      <c r="F400" s="3">
        <v>600</v>
      </c>
    </row>
    <row r="401" spans="1:6" x14ac:dyDescent="0.25">
      <c r="B401" s="2" t="s">
        <v>1094</v>
      </c>
      <c r="F401" s="3">
        <v>1100</v>
      </c>
    </row>
    <row r="402" spans="1:6" x14ac:dyDescent="0.25">
      <c r="B402" s="2" t="s">
        <v>1095</v>
      </c>
      <c r="F402" s="3">
        <v>600</v>
      </c>
    </row>
    <row r="403" spans="1:6" x14ac:dyDescent="0.25">
      <c r="B403" s="2" t="s">
        <v>1097</v>
      </c>
      <c r="F403" s="3">
        <v>600</v>
      </c>
    </row>
    <row r="404" spans="1:6" x14ac:dyDescent="0.25">
      <c r="A404" t="s">
        <v>1038</v>
      </c>
      <c r="B404" s="2" t="s">
        <v>406</v>
      </c>
      <c r="C404">
        <v>1297</v>
      </c>
    </row>
    <row r="405" spans="1:6" x14ac:dyDescent="0.25">
      <c r="B405" s="2" t="s">
        <v>407</v>
      </c>
      <c r="C405">
        <f>4750+2450</f>
        <v>7200</v>
      </c>
      <c r="F405" s="3">
        <v>6792</v>
      </c>
    </row>
    <row r="406" spans="1:6" x14ac:dyDescent="0.25">
      <c r="B406" s="2" t="s">
        <v>408</v>
      </c>
      <c r="C406">
        <f>4950+700</f>
        <v>5650</v>
      </c>
      <c r="F406" s="3">
        <v>7246</v>
      </c>
    </row>
    <row r="407" spans="1:6" x14ac:dyDescent="0.25">
      <c r="B407" s="2" t="s">
        <v>409</v>
      </c>
      <c r="C407">
        <f>13100+3650</f>
        <v>16750</v>
      </c>
      <c r="F407" s="3">
        <v>8746</v>
      </c>
    </row>
    <row r="408" spans="1:6" x14ac:dyDescent="0.25">
      <c r="B408" s="2" t="s">
        <v>410</v>
      </c>
      <c r="C408">
        <f>15500+4200</f>
        <v>19700</v>
      </c>
      <c r="F408" s="3">
        <v>10692</v>
      </c>
    </row>
    <row r="409" spans="1:6" x14ac:dyDescent="0.25">
      <c r="B409" s="2" t="s">
        <v>411</v>
      </c>
      <c r="C409">
        <f>7300+2600</f>
        <v>9900</v>
      </c>
      <c r="F409" s="3">
        <v>6798</v>
      </c>
    </row>
    <row r="410" spans="1:6" x14ac:dyDescent="0.25">
      <c r="A410" t="s">
        <v>1190</v>
      </c>
      <c r="B410" s="2" t="s">
        <v>412</v>
      </c>
      <c r="C410">
        <v>700</v>
      </c>
      <c r="D410" s="3">
        <v>200</v>
      </c>
    </row>
    <row r="411" spans="1:6" x14ac:dyDescent="0.25">
      <c r="A411" t="s">
        <v>1190</v>
      </c>
      <c r="B411" s="2" t="s">
        <v>413</v>
      </c>
      <c r="C411">
        <v>550</v>
      </c>
      <c r="D411" s="3">
        <v>100</v>
      </c>
    </row>
    <row r="412" spans="1:6" x14ac:dyDescent="0.25">
      <c r="A412" t="s">
        <v>1190</v>
      </c>
      <c r="B412" s="2" t="s">
        <v>414</v>
      </c>
      <c r="C412">
        <v>700</v>
      </c>
      <c r="D412" s="3">
        <v>300</v>
      </c>
    </row>
    <row r="413" spans="1:6" x14ac:dyDescent="0.25">
      <c r="A413" t="s">
        <v>1190</v>
      </c>
      <c r="B413" s="2" t="s">
        <v>415</v>
      </c>
      <c r="C413">
        <v>600</v>
      </c>
      <c r="D413" s="3">
        <v>150</v>
      </c>
    </row>
    <row r="414" spans="1:6" x14ac:dyDescent="0.25">
      <c r="A414" t="s">
        <v>1190</v>
      </c>
      <c r="B414" s="2" t="s">
        <v>416</v>
      </c>
      <c r="C414">
        <v>1100</v>
      </c>
      <c r="D414" s="3">
        <v>100</v>
      </c>
    </row>
    <row r="415" spans="1:6" x14ac:dyDescent="0.25">
      <c r="A415" t="s">
        <v>1190</v>
      </c>
      <c r="B415" s="2" t="s">
        <v>417</v>
      </c>
      <c r="C415">
        <v>585</v>
      </c>
      <c r="D415" s="3">
        <v>300</v>
      </c>
    </row>
    <row r="416" spans="1:6" x14ac:dyDescent="0.25">
      <c r="A416" t="s">
        <v>1190</v>
      </c>
      <c r="B416" s="2" t="s">
        <v>418</v>
      </c>
      <c r="C416">
        <v>524</v>
      </c>
      <c r="D416" s="3">
        <v>50</v>
      </c>
    </row>
    <row r="417" spans="1:6" x14ac:dyDescent="0.25">
      <c r="A417" t="s">
        <v>1190</v>
      </c>
      <c r="B417" s="2" t="s">
        <v>419</v>
      </c>
      <c r="C417">
        <v>700</v>
      </c>
      <c r="D417" s="3">
        <v>240</v>
      </c>
    </row>
    <row r="418" spans="1:6" x14ac:dyDescent="0.25">
      <c r="A418" t="s">
        <v>1190</v>
      </c>
      <c r="B418" s="2" t="s">
        <v>420</v>
      </c>
      <c r="C418">
        <v>800</v>
      </c>
      <c r="D418" s="3">
        <v>250</v>
      </c>
    </row>
    <row r="419" spans="1:6" x14ac:dyDescent="0.25">
      <c r="A419" t="s">
        <v>1190</v>
      </c>
      <c r="B419" s="2" t="s">
        <v>421</v>
      </c>
      <c r="C419">
        <v>1848</v>
      </c>
      <c r="D419" s="3">
        <v>100</v>
      </c>
    </row>
    <row r="420" spans="1:6" x14ac:dyDescent="0.25">
      <c r="A420" t="s">
        <v>1190</v>
      </c>
      <c r="B420" s="2" t="s">
        <v>422</v>
      </c>
      <c r="C420">
        <v>800</v>
      </c>
      <c r="D420" s="3">
        <v>400</v>
      </c>
    </row>
    <row r="421" spans="1:6" x14ac:dyDescent="0.25">
      <c r="A421" t="s">
        <v>1190</v>
      </c>
      <c r="B421" s="2" t="s">
        <v>423</v>
      </c>
      <c r="C421">
        <v>595</v>
      </c>
      <c r="D421" s="3">
        <v>280</v>
      </c>
    </row>
    <row r="422" spans="1:6" x14ac:dyDescent="0.25">
      <c r="A422" t="s">
        <v>1190</v>
      </c>
      <c r="B422" s="2" t="s">
        <v>424</v>
      </c>
      <c r="C422">
        <v>850</v>
      </c>
      <c r="D422" s="3">
        <v>250</v>
      </c>
    </row>
    <row r="423" spans="1:6" x14ac:dyDescent="0.25">
      <c r="A423" t="s">
        <v>1190</v>
      </c>
      <c r="B423" s="2" t="s">
        <v>425</v>
      </c>
      <c r="C423">
        <v>1582</v>
      </c>
      <c r="D423" s="3">
        <v>450</v>
      </c>
    </row>
    <row r="424" spans="1:6" x14ac:dyDescent="0.25">
      <c r="A424" t="s">
        <v>1190</v>
      </c>
      <c r="B424" s="2" t="s">
        <v>426</v>
      </c>
      <c r="C424">
        <v>450</v>
      </c>
      <c r="D424" s="3">
        <v>150</v>
      </c>
    </row>
    <row r="425" spans="1:6" x14ac:dyDescent="0.25">
      <c r="A425" t="s">
        <v>1190</v>
      </c>
      <c r="B425" s="2" t="s">
        <v>427</v>
      </c>
      <c r="C425">
        <v>650</v>
      </c>
      <c r="D425" s="3">
        <v>100</v>
      </c>
    </row>
    <row r="426" spans="1:6" x14ac:dyDescent="0.25">
      <c r="A426" t="s">
        <v>1190</v>
      </c>
      <c r="B426" s="2" t="s">
        <v>428</v>
      </c>
      <c r="C426">
        <v>1900</v>
      </c>
      <c r="D426" s="3">
        <v>400</v>
      </c>
    </row>
    <row r="427" spans="1:6" x14ac:dyDescent="0.25">
      <c r="A427" t="s">
        <v>1190</v>
      </c>
      <c r="B427" s="2" t="s">
        <v>429</v>
      </c>
      <c r="C427">
        <v>650</v>
      </c>
      <c r="D427" s="3">
        <v>145</v>
      </c>
    </row>
    <row r="428" spans="1:6" x14ac:dyDescent="0.25">
      <c r="A428" t="s">
        <v>1190</v>
      </c>
      <c r="B428" s="2" t="s">
        <v>430</v>
      </c>
      <c r="C428">
        <v>950</v>
      </c>
      <c r="D428" s="3">
        <v>300</v>
      </c>
    </row>
    <row r="429" spans="1:6" x14ac:dyDescent="0.25">
      <c r="A429" t="s">
        <v>1190</v>
      </c>
      <c r="B429" s="2" t="s">
        <v>431</v>
      </c>
      <c r="C429">
        <v>1500</v>
      </c>
      <c r="D429" s="3">
        <v>500</v>
      </c>
    </row>
    <row r="430" spans="1:6" x14ac:dyDescent="0.25">
      <c r="A430" t="s">
        <v>1190</v>
      </c>
      <c r="B430" s="2" t="s">
        <v>432</v>
      </c>
      <c r="C430">
        <v>700</v>
      </c>
      <c r="D430" s="3">
        <v>100</v>
      </c>
    </row>
    <row r="431" spans="1:6" x14ac:dyDescent="0.25">
      <c r="A431" t="s">
        <v>1038</v>
      </c>
      <c r="B431" s="2" t="s">
        <v>433</v>
      </c>
      <c r="C431">
        <v>187</v>
      </c>
    </row>
    <row r="432" spans="1:6" x14ac:dyDescent="0.25">
      <c r="B432" s="2" t="s">
        <v>434</v>
      </c>
      <c r="C432">
        <v>5155</v>
      </c>
      <c r="D432" s="3">
        <v>600</v>
      </c>
      <c r="F432" s="3">
        <v>1300</v>
      </c>
    </row>
    <row r="433" spans="2:6" x14ac:dyDescent="0.25">
      <c r="B433" s="2" t="s">
        <v>435</v>
      </c>
      <c r="C433">
        <v>990</v>
      </c>
      <c r="D433" s="3">
        <v>100</v>
      </c>
      <c r="F433" s="3">
        <v>90</v>
      </c>
    </row>
    <row r="434" spans="2:6" x14ac:dyDescent="0.25">
      <c r="B434" s="2" t="s">
        <v>436</v>
      </c>
      <c r="C434">
        <f>16400+600</f>
        <v>17000</v>
      </c>
      <c r="D434" s="3">
        <v>1100</v>
      </c>
      <c r="F434" s="3">
        <v>5630</v>
      </c>
    </row>
    <row r="435" spans="2:6" x14ac:dyDescent="0.25">
      <c r="B435" s="2" t="s">
        <v>437</v>
      </c>
      <c r="C435">
        <v>3800</v>
      </c>
      <c r="D435" s="3">
        <v>200</v>
      </c>
      <c r="F435" s="3">
        <v>8810</v>
      </c>
    </row>
    <row r="436" spans="2:6" x14ac:dyDescent="0.25">
      <c r="B436" s="2" t="s">
        <v>438</v>
      </c>
      <c r="C436">
        <v>900</v>
      </c>
      <c r="F436" s="3">
        <v>192</v>
      </c>
    </row>
    <row r="437" spans="2:6" x14ac:dyDescent="0.25">
      <c r="B437" s="2" t="s">
        <v>439</v>
      </c>
      <c r="C437">
        <v>1300</v>
      </c>
      <c r="D437" s="3">
        <v>200</v>
      </c>
      <c r="F437" s="3">
        <v>7012</v>
      </c>
    </row>
    <row r="438" spans="2:6" x14ac:dyDescent="0.25">
      <c r="B438" s="2" t="s">
        <v>440</v>
      </c>
      <c r="C438">
        <v>1500</v>
      </c>
      <c r="D438" s="3">
        <v>300</v>
      </c>
      <c r="F438" s="3">
        <v>8286</v>
      </c>
    </row>
    <row r="439" spans="2:6" x14ac:dyDescent="0.25">
      <c r="B439" s="2" t="s">
        <v>441</v>
      </c>
      <c r="C439">
        <v>2200</v>
      </c>
      <c r="D439" s="3">
        <v>100</v>
      </c>
      <c r="F439" s="3">
        <v>816</v>
      </c>
    </row>
    <row r="440" spans="2:6" x14ac:dyDescent="0.25">
      <c r="B440" s="2" t="s">
        <v>442</v>
      </c>
      <c r="C440">
        <v>2800</v>
      </c>
    </row>
    <row r="441" spans="2:6" x14ac:dyDescent="0.25">
      <c r="B441" s="2" t="s">
        <v>443</v>
      </c>
      <c r="C441">
        <v>1000</v>
      </c>
      <c r="D441" s="3">
        <v>200</v>
      </c>
      <c r="F441" s="3">
        <v>7664</v>
      </c>
    </row>
    <row r="442" spans="2:6" x14ac:dyDescent="0.25">
      <c r="B442" s="2" t="s">
        <v>444</v>
      </c>
      <c r="C442">
        <v>1995</v>
      </c>
    </row>
    <row r="443" spans="2:6" x14ac:dyDescent="0.25">
      <c r="B443" s="2" t="s">
        <v>445</v>
      </c>
      <c r="C443">
        <v>7600</v>
      </c>
      <c r="F443" s="3">
        <v>168</v>
      </c>
    </row>
    <row r="444" spans="2:6" x14ac:dyDescent="0.25">
      <c r="B444" s="2" t="s">
        <v>446</v>
      </c>
      <c r="C444">
        <v>15495</v>
      </c>
      <c r="D444" s="3">
        <v>200</v>
      </c>
      <c r="E444" s="3">
        <v>200</v>
      </c>
      <c r="F444" s="3">
        <v>336</v>
      </c>
    </row>
    <row r="445" spans="2:6" x14ac:dyDescent="0.25">
      <c r="B445" s="2" t="s">
        <v>447</v>
      </c>
      <c r="C445">
        <v>2585</v>
      </c>
      <c r="F445" s="3">
        <v>168</v>
      </c>
    </row>
    <row r="446" spans="2:6" x14ac:dyDescent="0.25">
      <c r="B446" s="2" t="s">
        <v>448</v>
      </c>
      <c r="C446">
        <v>3970</v>
      </c>
    </row>
    <row r="447" spans="2:6" x14ac:dyDescent="0.25">
      <c r="B447" s="2" t="s">
        <v>449</v>
      </c>
      <c r="C447">
        <v>10600</v>
      </c>
      <c r="D447" s="3">
        <v>100</v>
      </c>
      <c r="F447" s="3">
        <v>168</v>
      </c>
    </row>
    <row r="448" spans="2:6" x14ac:dyDescent="0.25">
      <c r="B448" s="2" t="s">
        <v>450</v>
      </c>
      <c r="C448">
        <v>3992</v>
      </c>
    </row>
    <row r="449" spans="2:6" x14ac:dyDescent="0.25">
      <c r="B449" s="2" t="s">
        <v>451</v>
      </c>
      <c r="C449">
        <v>3795</v>
      </c>
      <c r="F449" s="3">
        <v>168</v>
      </c>
    </row>
    <row r="450" spans="2:6" x14ac:dyDescent="0.25">
      <c r="B450" s="2" t="s">
        <v>452</v>
      </c>
      <c r="C450">
        <v>13600</v>
      </c>
      <c r="D450" s="3">
        <v>100</v>
      </c>
      <c r="F450" s="3">
        <v>336</v>
      </c>
    </row>
    <row r="451" spans="2:6" x14ac:dyDescent="0.25">
      <c r="B451" s="2" t="s">
        <v>453</v>
      </c>
      <c r="C451">
        <v>3300</v>
      </c>
      <c r="D451" s="3">
        <v>200</v>
      </c>
      <c r="F451" s="3">
        <v>6598</v>
      </c>
    </row>
    <row r="452" spans="2:6" x14ac:dyDescent="0.25">
      <c r="B452" s="2" t="s">
        <v>454</v>
      </c>
      <c r="C452">
        <v>2100</v>
      </c>
      <c r="D452" s="3">
        <v>100</v>
      </c>
      <c r="F452" s="3">
        <v>3608</v>
      </c>
    </row>
    <row r="453" spans="2:6" x14ac:dyDescent="0.25">
      <c r="B453" s="2" t="s">
        <v>455</v>
      </c>
      <c r="C453">
        <v>1346</v>
      </c>
    </row>
    <row r="454" spans="2:6" x14ac:dyDescent="0.25">
      <c r="B454" s="2" t="s">
        <v>456</v>
      </c>
      <c r="C454">
        <v>495</v>
      </c>
      <c r="D454" s="3">
        <v>100</v>
      </c>
    </row>
    <row r="455" spans="2:6" x14ac:dyDescent="0.25">
      <c r="B455" s="2" t="s">
        <v>457</v>
      </c>
      <c r="C455">
        <v>4500</v>
      </c>
      <c r="D455" s="3">
        <v>300</v>
      </c>
      <c r="F455" s="3">
        <v>550</v>
      </c>
    </row>
    <row r="456" spans="2:6" x14ac:dyDescent="0.25">
      <c r="B456" s="2" t="s">
        <v>1159</v>
      </c>
      <c r="F456" s="3">
        <v>12000</v>
      </c>
    </row>
    <row r="457" spans="2:6" x14ac:dyDescent="0.25">
      <c r="B457" s="2" t="s">
        <v>458</v>
      </c>
      <c r="C457">
        <v>2675</v>
      </c>
      <c r="D457" s="3">
        <v>100</v>
      </c>
      <c r="F457" s="3">
        <v>1152</v>
      </c>
    </row>
    <row r="458" spans="2:6" x14ac:dyDescent="0.25">
      <c r="B458" s="2" t="s">
        <v>459</v>
      </c>
      <c r="C458">
        <v>14100</v>
      </c>
      <c r="D458" s="3">
        <v>1000</v>
      </c>
      <c r="F458" s="3">
        <v>8100</v>
      </c>
    </row>
    <row r="459" spans="2:6" x14ac:dyDescent="0.25">
      <c r="B459" s="2" t="s">
        <v>460</v>
      </c>
      <c r="C459">
        <f>2725+1200</f>
        <v>3925</v>
      </c>
    </row>
    <row r="460" spans="2:6" x14ac:dyDescent="0.25">
      <c r="B460" s="2" t="s">
        <v>461</v>
      </c>
      <c r="C460">
        <f>9000+4400</f>
        <v>13400</v>
      </c>
      <c r="D460" s="3">
        <v>600</v>
      </c>
    </row>
    <row r="461" spans="2:6" x14ac:dyDescent="0.25">
      <c r="B461" s="2" t="s">
        <v>462</v>
      </c>
      <c r="C461">
        <f>1700+1600</f>
        <v>3300</v>
      </c>
      <c r="D461" s="3">
        <v>100</v>
      </c>
    </row>
    <row r="462" spans="2:6" x14ac:dyDescent="0.25">
      <c r="B462" s="2" t="s">
        <v>463</v>
      </c>
      <c r="C462">
        <f>3018+1200</f>
        <v>4218</v>
      </c>
      <c r="D462" s="3">
        <v>500</v>
      </c>
    </row>
    <row r="463" spans="2:6" x14ac:dyDescent="0.25">
      <c r="B463" s="2" t="s">
        <v>464</v>
      </c>
      <c r="C463">
        <f>800+1600</f>
        <v>2400</v>
      </c>
    </row>
    <row r="464" spans="2:6" x14ac:dyDescent="0.25">
      <c r="B464" s="2" t="s">
        <v>465</v>
      </c>
      <c r="C464">
        <f>3900+1700</f>
        <v>5600</v>
      </c>
      <c r="D464" s="3">
        <v>100</v>
      </c>
    </row>
    <row r="465" spans="2:6" x14ac:dyDescent="0.25">
      <c r="B465" s="2" t="s">
        <v>466</v>
      </c>
      <c r="C465">
        <v>900</v>
      </c>
    </row>
    <row r="466" spans="2:6" x14ac:dyDescent="0.25">
      <c r="B466" s="2" t="s">
        <v>467</v>
      </c>
      <c r="C466">
        <f>1700+1200</f>
        <v>2900</v>
      </c>
    </row>
    <row r="467" spans="2:6" x14ac:dyDescent="0.25">
      <c r="B467" s="2" t="s">
        <v>468</v>
      </c>
      <c r="C467">
        <v>900</v>
      </c>
    </row>
    <row r="468" spans="2:6" x14ac:dyDescent="0.25">
      <c r="B468" s="2" t="s">
        <v>469</v>
      </c>
      <c r="C468">
        <v>2600</v>
      </c>
    </row>
    <row r="469" spans="2:6" x14ac:dyDescent="0.25">
      <c r="B469" s="2" t="s">
        <v>470</v>
      </c>
      <c r="C469">
        <v>4800</v>
      </c>
      <c r="D469" s="3">
        <v>300</v>
      </c>
      <c r="F469" s="3">
        <v>1203</v>
      </c>
    </row>
    <row r="470" spans="2:6" x14ac:dyDescent="0.25">
      <c r="B470" s="2" t="s">
        <v>471</v>
      </c>
      <c r="C470">
        <v>300</v>
      </c>
      <c r="F470" s="3">
        <v>378</v>
      </c>
    </row>
    <row r="471" spans="2:6" x14ac:dyDescent="0.25">
      <c r="B471" s="2" t="s">
        <v>472</v>
      </c>
      <c r="C471">
        <f>1100+3400</f>
        <v>4500</v>
      </c>
      <c r="D471" s="3">
        <v>100</v>
      </c>
      <c r="F471" s="3">
        <v>6135</v>
      </c>
    </row>
    <row r="472" spans="2:6" x14ac:dyDescent="0.25">
      <c r="B472" s="2" t="s">
        <v>473</v>
      </c>
      <c r="C472">
        <v>400</v>
      </c>
      <c r="F472" s="3">
        <v>4578</v>
      </c>
    </row>
    <row r="473" spans="2:6" x14ac:dyDescent="0.25">
      <c r="B473" s="2" t="s">
        <v>474</v>
      </c>
      <c r="C473">
        <f>1200+5100</f>
        <v>6300</v>
      </c>
      <c r="D473" s="3">
        <v>400</v>
      </c>
      <c r="F473" s="3">
        <v>378</v>
      </c>
    </row>
    <row r="474" spans="2:6" x14ac:dyDescent="0.25">
      <c r="B474" s="2" t="s">
        <v>475</v>
      </c>
      <c r="C474">
        <f>500+200</f>
        <v>700</v>
      </c>
      <c r="F474" s="3">
        <v>240</v>
      </c>
    </row>
    <row r="475" spans="2:6" x14ac:dyDescent="0.25">
      <c r="B475" s="2" t="s">
        <v>476</v>
      </c>
      <c r="C475">
        <f>2400+900</f>
        <v>3300</v>
      </c>
      <c r="F475" s="3">
        <v>378</v>
      </c>
    </row>
    <row r="476" spans="2:6" x14ac:dyDescent="0.25">
      <c r="B476" s="2" t="s">
        <v>477</v>
      </c>
      <c r="C476">
        <v>2000</v>
      </c>
      <c r="D476" s="3">
        <v>100</v>
      </c>
      <c r="F476" s="3">
        <v>7454</v>
      </c>
    </row>
    <row r="477" spans="2:6" x14ac:dyDescent="0.25">
      <c r="B477" s="2" t="s">
        <v>478</v>
      </c>
      <c r="C477">
        <v>2400</v>
      </c>
    </row>
    <row r="478" spans="2:6" x14ac:dyDescent="0.25">
      <c r="B478" s="2" t="s">
        <v>479</v>
      </c>
      <c r="C478">
        <v>5900</v>
      </c>
      <c r="D478" s="3">
        <v>600</v>
      </c>
      <c r="F478" s="3">
        <v>8048</v>
      </c>
    </row>
    <row r="479" spans="2:6" x14ac:dyDescent="0.25">
      <c r="B479" s="2" t="s">
        <v>480</v>
      </c>
      <c r="C479">
        <v>1500</v>
      </c>
      <c r="F479" s="3">
        <v>6300</v>
      </c>
    </row>
    <row r="480" spans="2:6" x14ac:dyDescent="0.25">
      <c r="B480" s="2" t="s">
        <v>481</v>
      </c>
      <c r="C480">
        <v>3900</v>
      </c>
      <c r="D480" s="3">
        <v>100</v>
      </c>
      <c r="F480" s="3">
        <v>7454</v>
      </c>
    </row>
    <row r="481" spans="2:6" x14ac:dyDescent="0.25">
      <c r="B481" s="2" t="s">
        <v>482</v>
      </c>
      <c r="C481">
        <v>2500</v>
      </c>
    </row>
    <row r="482" spans="2:6" x14ac:dyDescent="0.25">
      <c r="B482" s="2" t="s">
        <v>483</v>
      </c>
      <c r="C482">
        <v>3200</v>
      </c>
    </row>
    <row r="483" spans="2:6" x14ac:dyDescent="0.25">
      <c r="B483" s="2" t="s">
        <v>484</v>
      </c>
      <c r="C483">
        <v>4000</v>
      </c>
      <c r="D483" s="3">
        <v>100</v>
      </c>
      <c r="F483" s="3">
        <v>7448</v>
      </c>
    </row>
    <row r="484" spans="2:6" x14ac:dyDescent="0.25">
      <c r="B484" s="2" t="s">
        <v>485</v>
      </c>
      <c r="C484">
        <v>2100</v>
      </c>
      <c r="D484" s="3">
        <v>100</v>
      </c>
      <c r="F484" s="3">
        <v>7448</v>
      </c>
    </row>
    <row r="485" spans="2:6" x14ac:dyDescent="0.25">
      <c r="B485" s="2" t="s">
        <v>486</v>
      </c>
      <c r="C485">
        <v>4100</v>
      </c>
      <c r="D485" s="3">
        <v>700</v>
      </c>
    </row>
    <row r="486" spans="2:6" x14ac:dyDescent="0.25">
      <c r="B486" s="2" t="s">
        <v>487</v>
      </c>
      <c r="C486">
        <v>3200</v>
      </c>
      <c r="D486" s="3">
        <v>600</v>
      </c>
      <c r="F486" s="3">
        <v>5658</v>
      </c>
    </row>
    <row r="487" spans="2:6" x14ac:dyDescent="0.25">
      <c r="B487" s="2" t="s">
        <v>488</v>
      </c>
      <c r="C487">
        <v>5400</v>
      </c>
      <c r="D487" s="3">
        <v>1400</v>
      </c>
      <c r="F487" s="3">
        <v>7518</v>
      </c>
    </row>
    <row r="488" spans="2:6" x14ac:dyDescent="0.25">
      <c r="B488" s="2" t="s">
        <v>489</v>
      </c>
      <c r="C488">
        <f>7200+100</f>
        <v>7300</v>
      </c>
      <c r="D488" s="3">
        <v>1600</v>
      </c>
      <c r="F488" s="3">
        <v>12116</v>
      </c>
    </row>
    <row r="489" spans="2:6" x14ac:dyDescent="0.25">
      <c r="B489" s="2" t="s">
        <v>490</v>
      </c>
      <c r="C489">
        <v>1400</v>
      </c>
      <c r="D489" s="3">
        <v>300</v>
      </c>
      <c r="F489" s="3">
        <v>1160</v>
      </c>
    </row>
    <row r="490" spans="2:6" x14ac:dyDescent="0.25">
      <c r="B490" s="2" t="s">
        <v>491</v>
      </c>
      <c r="C490">
        <v>4100</v>
      </c>
      <c r="D490" s="3">
        <v>500</v>
      </c>
      <c r="F490" s="3">
        <v>484</v>
      </c>
    </row>
    <row r="491" spans="2:6" x14ac:dyDescent="0.25">
      <c r="B491" s="2" t="s">
        <v>492</v>
      </c>
      <c r="C491">
        <v>3000</v>
      </c>
      <c r="D491" s="3">
        <v>300</v>
      </c>
      <c r="F491" s="3">
        <v>1156</v>
      </c>
    </row>
    <row r="492" spans="2:6" x14ac:dyDescent="0.25">
      <c r="B492" s="2" t="s">
        <v>493</v>
      </c>
      <c r="C492">
        <f>156+78</f>
        <v>234</v>
      </c>
      <c r="D492" s="3">
        <v>41</v>
      </c>
      <c r="F492" s="3">
        <v>1100</v>
      </c>
    </row>
    <row r="493" spans="2:6" x14ac:dyDescent="0.25">
      <c r="B493" s="2" t="s">
        <v>494</v>
      </c>
      <c r="C493">
        <v>156</v>
      </c>
      <c r="D493" s="3">
        <v>390</v>
      </c>
      <c r="F493" s="3">
        <v>2280</v>
      </c>
    </row>
    <row r="494" spans="2:6" x14ac:dyDescent="0.25">
      <c r="B494" s="2" t="s">
        <v>495</v>
      </c>
      <c r="C494">
        <v>156</v>
      </c>
      <c r="D494" s="3">
        <v>294</v>
      </c>
      <c r="F494" s="3">
        <v>2382</v>
      </c>
    </row>
    <row r="495" spans="2:6" x14ac:dyDescent="0.25">
      <c r="B495" s="2" t="s">
        <v>496</v>
      </c>
      <c r="C495">
        <f>78+78</f>
        <v>156</v>
      </c>
      <c r="D495" s="3">
        <v>156</v>
      </c>
      <c r="F495" s="3">
        <v>1520</v>
      </c>
    </row>
    <row r="496" spans="2:6" x14ac:dyDescent="0.25">
      <c r="B496" s="2" t="s">
        <v>497</v>
      </c>
      <c r="C496">
        <v>156</v>
      </c>
      <c r="D496" s="3">
        <v>156</v>
      </c>
      <c r="F496" s="3">
        <v>2382</v>
      </c>
    </row>
    <row r="497" spans="2:6" x14ac:dyDescent="0.25">
      <c r="B497" s="2" t="s">
        <v>498</v>
      </c>
      <c r="C497">
        <f>78+78</f>
        <v>156</v>
      </c>
      <c r="D497" s="3">
        <v>234</v>
      </c>
      <c r="F497" s="3">
        <v>2382</v>
      </c>
    </row>
    <row r="498" spans="2:6" x14ac:dyDescent="0.25">
      <c r="B498" s="2" t="s">
        <v>499</v>
      </c>
      <c r="C498">
        <v>156</v>
      </c>
      <c r="D498" s="3">
        <v>390</v>
      </c>
      <c r="F498" s="3">
        <v>2280</v>
      </c>
    </row>
    <row r="499" spans="2:6" x14ac:dyDescent="0.25">
      <c r="B499" s="2" t="s">
        <v>500</v>
      </c>
      <c r="C499">
        <f>156+78</f>
        <v>234</v>
      </c>
      <c r="D499" s="3">
        <v>234</v>
      </c>
      <c r="F499" s="3">
        <v>1520</v>
      </c>
    </row>
    <row r="500" spans="2:6" x14ac:dyDescent="0.25">
      <c r="B500" s="2" t="s">
        <v>501</v>
      </c>
      <c r="C500">
        <f>156+78</f>
        <v>234</v>
      </c>
      <c r="D500" s="3">
        <v>116</v>
      </c>
      <c r="F500" s="3">
        <v>2280</v>
      </c>
    </row>
    <row r="501" spans="2:6" x14ac:dyDescent="0.25">
      <c r="B501" s="2" t="s">
        <v>502</v>
      </c>
      <c r="C501">
        <v>78</v>
      </c>
      <c r="D501" s="3">
        <v>78</v>
      </c>
      <c r="F501" s="3">
        <v>1302</v>
      </c>
    </row>
    <row r="502" spans="2:6" x14ac:dyDescent="0.25">
      <c r="B502" s="2" t="s">
        <v>503</v>
      </c>
      <c r="C502">
        <v>78</v>
      </c>
      <c r="D502" s="3">
        <v>156</v>
      </c>
      <c r="F502" s="3">
        <v>2382</v>
      </c>
    </row>
    <row r="503" spans="2:6" x14ac:dyDescent="0.25">
      <c r="B503" s="2" t="s">
        <v>504</v>
      </c>
      <c r="C503">
        <v>700</v>
      </c>
      <c r="D503" s="3">
        <v>100</v>
      </c>
    </row>
    <row r="504" spans="2:6" x14ac:dyDescent="0.25">
      <c r="B504" s="2" t="s">
        <v>505</v>
      </c>
      <c r="C504">
        <v>200</v>
      </c>
    </row>
    <row r="505" spans="2:6" x14ac:dyDescent="0.25">
      <c r="B505" s="2" t="s">
        <v>506</v>
      </c>
      <c r="C505">
        <v>100</v>
      </c>
      <c r="D505" s="3">
        <v>200</v>
      </c>
    </row>
    <row r="506" spans="2:6" x14ac:dyDescent="0.25">
      <c r="B506" s="2" t="s">
        <v>507</v>
      </c>
      <c r="C506">
        <v>300</v>
      </c>
    </row>
    <row r="507" spans="2:6" x14ac:dyDescent="0.25">
      <c r="B507" s="2" t="s">
        <v>508</v>
      </c>
      <c r="C507">
        <v>500</v>
      </c>
    </row>
    <row r="508" spans="2:6" x14ac:dyDescent="0.25">
      <c r="B508" s="2" t="s">
        <v>509</v>
      </c>
      <c r="C508">
        <v>300</v>
      </c>
    </row>
    <row r="509" spans="2:6" x14ac:dyDescent="0.25">
      <c r="B509" s="2" t="s">
        <v>510</v>
      </c>
      <c r="C509">
        <v>200</v>
      </c>
    </row>
    <row r="510" spans="2:6" x14ac:dyDescent="0.25">
      <c r="B510" s="2" t="s">
        <v>511</v>
      </c>
      <c r="C510">
        <v>200</v>
      </c>
    </row>
    <row r="511" spans="2:6" x14ac:dyDescent="0.25">
      <c r="B511" s="2" t="s">
        <v>512</v>
      </c>
      <c r="C511">
        <v>500</v>
      </c>
      <c r="D511" s="3">
        <v>100</v>
      </c>
    </row>
    <row r="512" spans="2:6" x14ac:dyDescent="0.25">
      <c r="B512" s="2" t="s">
        <v>513</v>
      </c>
      <c r="C512">
        <v>600</v>
      </c>
    </row>
    <row r="513" spans="2:6" x14ac:dyDescent="0.25">
      <c r="B513" s="2" t="s">
        <v>514</v>
      </c>
      <c r="C513">
        <v>500</v>
      </c>
    </row>
    <row r="514" spans="2:6" x14ac:dyDescent="0.25">
      <c r="B514" s="2" t="s">
        <v>515</v>
      </c>
      <c r="C514">
        <v>600</v>
      </c>
      <c r="F514" s="3">
        <v>500</v>
      </c>
    </row>
    <row r="515" spans="2:6" x14ac:dyDescent="0.25">
      <c r="B515" s="2" t="s">
        <v>516</v>
      </c>
      <c r="C515">
        <v>200</v>
      </c>
      <c r="D515" s="3">
        <v>100</v>
      </c>
    </row>
    <row r="516" spans="2:6" x14ac:dyDescent="0.25">
      <c r="B516" s="2" t="s">
        <v>517</v>
      </c>
      <c r="C516">
        <v>100</v>
      </c>
    </row>
    <row r="517" spans="2:6" x14ac:dyDescent="0.25">
      <c r="B517" s="2" t="s">
        <v>518</v>
      </c>
      <c r="C517">
        <v>400</v>
      </c>
    </row>
    <row r="518" spans="2:6" x14ac:dyDescent="0.25">
      <c r="B518" s="2" t="s">
        <v>519</v>
      </c>
      <c r="C518">
        <v>500</v>
      </c>
      <c r="D518" s="3">
        <v>200</v>
      </c>
    </row>
    <row r="519" spans="2:6" x14ac:dyDescent="0.25">
      <c r="B519" s="2" t="s">
        <v>520</v>
      </c>
      <c r="C519">
        <v>200</v>
      </c>
    </row>
    <row r="520" spans="2:6" x14ac:dyDescent="0.25">
      <c r="B520" s="2" t="s">
        <v>1134</v>
      </c>
      <c r="F520" s="3">
        <v>1399</v>
      </c>
    </row>
    <row r="521" spans="2:6" x14ac:dyDescent="0.25">
      <c r="B521" s="2" t="s">
        <v>1135</v>
      </c>
      <c r="F521" s="3">
        <v>750</v>
      </c>
    </row>
    <row r="522" spans="2:6" x14ac:dyDescent="0.25">
      <c r="B522" s="2" t="s">
        <v>1070</v>
      </c>
      <c r="D522" s="3">
        <v>100</v>
      </c>
    </row>
    <row r="523" spans="2:6" x14ac:dyDescent="0.25">
      <c r="B523" s="2" t="s">
        <v>1136</v>
      </c>
      <c r="F523" s="3">
        <v>800</v>
      </c>
    </row>
    <row r="524" spans="2:6" x14ac:dyDescent="0.25">
      <c r="B524" s="2" t="s">
        <v>1137</v>
      </c>
      <c r="F524" s="3">
        <v>600</v>
      </c>
    </row>
    <row r="525" spans="2:6" x14ac:dyDescent="0.25">
      <c r="B525" s="2" t="s">
        <v>1138</v>
      </c>
      <c r="F525" s="3">
        <v>520</v>
      </c>
    </row>
    <row r="526" spans="2:6" x14ac:dyDescent="0.25">
      <c r="B526" s="2" t="s">
        <v>1139</v>
      </c>
      <c r="F526" s="3">
        <v>600</v>
      </c>
    </row>
    <row r="527" spans="2:6" x14ac:dyDescent="0.25">
      <c r="B527" s="2" t="s">
        <v>1140</v>
      </c>
      <c r="F527" s="3">
        <v>1200</v>
      </c>
    </row>
    <row r="528" spans="2:6" x14ac:dyDescent="0.25">
      <c r="B528" s="2" t="s">
        <v>1141</v>
      </c>
      <c r="F528" s="3">
        <v>450</v>
      </c>
    </row>
    <row r="529" spans="2:6" x14ac:dyDescent="0.25">
      <c r="B529" s="2" t="s">
        <v>521</v>
      </c>
      <c r="C529">
        <v>200</v>
      </c>
    </row>
    <row r="530" spans="2:6" x14ac:dyDescent="0.25">
      <c r="B530" s="2" t="s">
        <v>522</v>
      </c>
      <c r="C530">
        <v>190</v>
      </c>
    </row>
    <row r="531" spans="2:6" x14ac:dyDescent="0.25">
      <c r="B531" s="2" t="s">
        <v>523</v>
      </c>
      <c r="C531">
        <v>700</v>
      </c>
    </row>
    <row r="532" spans="2:6" x14ac:dyDescent="0.25">
      <c r="B532" s="2" t="s">
        <v>524</v>
      </c>
      <c r="C532">
        <v>400</v>
      </c>
    </row>
    <row r="533" spans="2:6" x14ac:dyDescent="0.25">
      <c r="B533" s="2" t="s">
        <v>525</v>
      </c>
      <c r="C533">
        <v>670</v>
      </c>
      <c r="D533" s="3">
        <v>300</v>
      </c>
      <c r="F533" s="3">
        <v>1096</v>
      </c>
    </row>
    <row r="534" spans="2:6" x14ac:dyDescent="0.25">
      <c r="B534" s="2" t="s">
        <v>1174</v>
      </c>
      <c r="F534" s="3">
        <v>6750</v>
      </c>
    </row>
    <row r="535" spans="2:6" x14ac:dyDescent="0.25">
      <c r="B535" s="2" t="s">
        <v>526</v>
      </c>
      <c r="C535">
        <v>5110</v>
      </c>
      <c r="D535" s="3">
        <v>645</v>
      </c>
      <c r="F535" s="3">
        <v>2196</v>
      </c>
    </row>
    <row r="536" spans="2:6" x14ac:dyDescent="0.25">
      <c r="B536" s="2" t="s">
        <v>1142</v>
      </c>
      <c r="F536" s="3">
        <v>10900</v>
      </c>
    </row>
    <row r="537" spans="2:6" x14ac:dyDescent="0.25">
      <c r="B537" s="2" t="s">
        <v>527</v>
      </c>
      <c r="C537">
        <v>100</v>
      </c>
      <c r="D537" s="3">
        <v>200</v>
      </c>
      <c r="F537" s="3">
        <v>210</v>
      </c>
    </row>
    <row r="538" spans="2:6" x14ac:dyDescent="0.25">
      <c r="B538" s="2" t="s">
        <v>1131</v>
      </c>
      <c r="F538" s="3">
        <v>5200</v>
      </c>
    </row>
    <row r="539" spans="2:6" x14ac:dyDescent="0.25">
      <c r="B539" s="2" t="s">
        <v>528</v>
      </c>
      <c r="C539">
        <v>1000</v>
      </c>
      <c r="D539" s="3">
        <v>100</v>
      </c>
    </row>
    <row r="540" spans="2:6" x14ac:dyDescent="0.25">
      <c r="B540" s="2" t="s">
        <v>529</v>
      </c>
      <c r="C540">
        <v>2600</v>
      </c>
      <c r="D540" s="3">
        <v>400</v>
      </c>
      <c r="F540" s="3">
        <v>280</v>
      </c>
    </row>
    <row r="541" spans="2:6" x14ac:dyDescent="0.25">
      <c r="B541" s="2" t="s">
        <v>1119</v>
      </c>
      <c r="F541" s="3">
        <v>8700</v>
      </c>
    </row>
    <row r="542" spans="2:6" x14ac:dyDescent="0.25">
      <c r="B542" s="2" t="s">
        <v>530</v>
      </c>
      <c r="C542">
        <f>1080+200</f>
        <v>1280</v>
      </c>
      <c r="D542" s="3">
        <v>300</v>
      </c>
      <c r="F542" s="3">
        <v>3336</v>
      </c>
    </row>
    <row r="543" spans="2:6" x14ac:dyDescent="0.25">
      <c r="B543" s="2" t="s">
        <v>1133</v>
      </c>
      <c r="F543" s="3">
        <v>2900</v>
      </c>
    </row>
    <row r="544" spans="2:6" x14ac:dyDescent="0.25">
      <c r="B544" s="2" t="s">
        <v>531</v>
      </c>
      <c r="C544">
        <f>6300+1400</f>
        <v>7700</v>
      </c>
      <c r="D544" s="3">
        <v>200</v>
      </c>
      <c r="F544" s="3">
        <v>330</v>
      </c>
    </row>
    <row r="545" spans="2:6" x14ac:dyDescent="0.25">
      <c r="B545" s="2" t="s">
        <v>1132</v>
      </c>
      <c r="F545" s="3">
        <v>4300</v>
      </c>
    </row>
    <row r="546" spans="2:6" x14ac:dyDescent="0.25">
      <c r="B546" s="2" t="s">
        <v>532</v>
      </c>
      <c r="C546">
        <v>4100</v>
      </c>
      <c r="F546" s="3">
        <v>6740</v>
      </c>
    </row>
    <row r="547" spans="2:6" x14ac:dyDescent="0.25">
      <c r="B547" s="2" t="s">
        <v>1111</v>
      </c>
      <c r="F547" s="3">
        <v>15100</v>
      </c>
    </row>
    <row r="548" spans="2:6" x14ac:dyDescent="0.25">
      <c r="B548" s="2" t="s">
        <v>533</v>
      </c>
      <c r="C548">
        <v>600</v>
      </c>
      <c r="D548" s="3">
        <v>200</v>
      </c>
    </row>
    <row r="549" spans="2:6" x14ac:dyDescent="0.25">
      <c r="B549" s="2" t="s">
        <v>1173</v>
      </c>
      <c r="F549" s="3">
        <v>5000</v>
      </c>
    </row>
    <row r="550" spans="2:6" x14ac:dyDescent="0.25">
      <c r="B550" s="2" t="s">
        <v>534</v>
      </c>
      <c r="C550">
        <f>3500+2800</f>
        <v>6300</v>
      </c>
      <c r="D550" s="3">
        <v>800</v>
      </c>
      <c r="F550" s="3">
        <v>6648</v>
      </c>
    </row>
    <row r="551" spans="2:6" x14ac:dyDescent="0.25">
      <c r="B551" s="2" t="s">
        <v>1176</v>
      </c>
      <c r="F551" s="3">
        <v>7300</v>
      </c>
    </row>
    <row r="552" spans="2:6" x14ac:dyDescent="0.25">
      <c r="B552" s="2" t="s">
        <v>535</v>
      </c>
      <c r="C552">
        <v>1600</v>
      </c>
      <c r="D552" s="3">
        <v>100</v>
      </c>
      <c r="F552" s="3">
        <v>514</v>
      </c>
    </row>
    <row r="553" spans="2:6" x14ac:dyDescent="0.25">
      <c r="B553" s="2" t="s">
        <v>1117</v>
      </c>
      <c r="F553" s="3">
        <v>6400</v>
      </c>
    </row>
    <row r="554" spans="2:6" x14ac:dyDescent="0.25">
      <c r="B554" s="2" t="s">
        <v>536</v>
      </c>
      <c r="C554">
        <v>6750</v>
      </c>
      <c r="D554" s="3">
        <v>1000</v>
      </c>
      <c r="F554" s="3">
        <v>400</v>
      </c>
    </row>
    <row r="555" spans="2:6" x14ac:dyDescent="0.25">
      <c r="B555" s="2" t="s">
        <v>1118</v>
      </c>
      <c r="F555" s="3">
        <v>7100</v>
      </c>
    </row>
    <row r="556" spans="2:6" x14ac:dyDescent="0.25">
      <c r="B556" s="2" t="s">
        <v>1175</v>
      </c>
      <c r="F556" s="3">
        <v>4600</v>
      </c>
    </row>
    <row r="557" spans="2:6" x14ac:dyDescent="0.25">
      <c r="B557" s="2" t="s">
        <v>537</v>
      </c>
      <c r="C557">
        <v>300</v>
      </c>
      <c r="D557" s="3">
        <v>500</v>
      </c>
      <c r="F557" s="3">
        <v>6774</v>
      </c>
    </row>
    <row r="558" spans="2:6" x14ac:dyDescent="0.25">
      <c r="B558" s="2" t="s">
        <v>538</v>
      </c>
      <c r="C558">
        <v>3250</v>
      </c>
      <c r="F558" s="3">
        <v>8700</v>
      </c>
    </row>
    <row r="559" spans="2:6" x14ac:dyDescent="0.25">
      <c r="B559" s="2" t="s">
        <v>1108</v>
      </c>
      <c r="F559" s="3">
        <v>27900</v>
      </c>
    </row>
    <row r="560" spans="2:6" x14ac:dyDescent="0.25">
      <c r="B560" s="2" t="s">
        <v>539</v>
      </c>
      <c r="C560">
        <f>20800+10300</f>
        <v>31100</v>
      </c>
      <c r="D560" s="3">
        <v>200</v>
      </c>
      <c r="F560" s="3">
        <v>7769</v>
      </c>
    </row>
    <row r="561" spans="2:6" x14ac:dyDescent="0.25">
      <c r="B561" s="2" t="s">
        <v>1128</v>
      </c>
      <c r="F561" s="3">
        <v>1900</v>
      </c>
    </row>
    <row r="562" spans="2:6" x14ac:dyDescent="0.25">
      <c r="B562" s="2" t="s">
        <v>1127</v>
      </c>
      <c r="F562" s="3">
        <v>400</v>
      </c>
    </row>
    <row r="563" spans="2:6" x14ac:dyDescent="0.25">
      <c r="B563" s="2" t="s">
        <v>1124</v>
      </c>
      <c r="F563" s="3">
        <v>400</v>
      </c>
    </row>
    <row r="564" spans="2:6" x14ac:dyDescent="0.25">
      <c r="B564" s="2" t="s">
        <v>1123</v>
      </c>
      <c r="F564" s="3">
        <v>800</v>
      </c>
    </row>
    <row r="565" spans="2:6" x14ac:dyDescent="0.25">
      <c r="B565" s="2" t="s">
        <v>1032</v>
      </c>
      <c r="C565">
        <v>3100</v>
      </c>
    </row>
    <row r="566" spans="2:6" x14ac:dyDescent="0.25">
      <c r="B566" s="2" t="s">
        <v>540</v>
      </c>
      <c r="C566">
        <v>500</v>
      </c>
      <c r="D566" s="3">
        <v>400</v>
      </c>
      <c r="F566" s="3">
        <v>1000</v>
      </c>
    </row>
    <row r="567" spans="2:6" x14ac:dyDescent="0.25">
      <c r="B567" s="2" t="s">
        <v>1069</v>
      </c>
      <c r="D567" s="3">
        <v>100</v>
      </c>
      <c r="F567" s="3">
        <v>300</v>
      </c>
    </row>
    <row r="568" spans="2:6" x14ac:dyDescent="0.25">
      <c r="B568" s="2" t="s">
        <v>541</v>
      </c>
      <c r="C568">
        <v>500</v>
      </c>
      <c r="D568" s="3">
        <v>400</v>
      </c>
      <c r="F568" s="3">
        <v>300</v>
      </c>
    </row>
    <row r="569" spans="2:6" x14ac:dyDescent="0.25">
      <c r="B569" s="2" t="s">
        <v>1068</v>
      </c>
      <c r="D569" s="3">
        <v>100</v>
      </c>
      <c r="F569" s="3">
        <v>200</v>
      </c>
    </row>
    <row r="570" spans="2:6" x14ac:dyDescent="0.25">
      <c r="B570" s="2" t="s">
        <v>542</v>
      </c>
      <c r="C570">
        <f>6210+5000</f>
        <v>11210</v>
      </c>
      <c r="F570" s="3">
        <v>21018</v>
      </c>
    </row>
    <row r="571" spans="2:6" x14ac:dyDescent="0.25">
      <c r="B571" s="2" t="s">
        <v>1120</v>
      </c>
      <c r="F571" s="3">
        <v>23760</v>
      </c>
    </row>
    <row r="572" spans="2:6" x14ac:dyDescent="0.25">
      <c r="B572" s="2" t="s">
        <v>1156</v>
      </c>
      <c r="F572" s="3">
        <v>400</v>
      </c>
    </row>
    <row r="573" spans="2:6" x14ac:dyDescent="0.25">
      <c r="B573" s="2" t="s">
        <v>543</v>
      </c>
      <c r="C573">
        <v>6200</v>
      </c>
      <c r="D573" s="3">
        <v>100</v>
      </c>
      <c r="F573" s="3">
        <v>10</v>
      </c>
    </row>
    <row r="574" spans="2:6" x14ac:dyDescent="0.25">
      <c r="B574" s="2" t="s">
        <v>1172</v>
      </c>
      <c r="F574" s="3">
        <v>3600</v>
      </c>
    </row>
    <row r="575" spans="2:6" x14ac:dyDescent="0.25">
      <c r="B575" s="2" t="s">
        <v>544</v>
      </c>
      <c r="C575">
        <v>6754</v>
      </c>
    </row>
    <row r="576" spans="2:6" x14ac:dyDescent="0.25">
      <c r="B576" s="2" t="s">
        <v>1105</v>
      </c>
      <c r="F576" s="3">
        <v>19530</v>
      </c>
    </row>
    <row r="577" spans="2:6" x14ac:dyDescent="0.25">
      <c r="B577" s="2" t="s">
        <v>545</v>
      </c>
      <c r="C577">
        <v>2940</v>
      </c>
    </row>
    <row r="578" spans="2:6" x14ac:dyDescent="0.25">
      <c r="B578" s="2" t="s">
        <v>546</v>
      </c>
      <c r="C578">
        <v>7665</v>
      </c>
      <c r="D578" s="3">
        <v>100</v>
      </c>
      <c r="F578" s="3">
        <v>6500</v>
      </c>
    </row>
    <row r="579" spans="2:6" x14ac:dyDescent="0.25">
      <c r="B579" s="2" t="s">
        <v>1107</v>
      </c>
      <c r="F579" s="3">
        <v>22100</v>
      </c>
    </row>
    <row r="580" spans="2:6" x14ac:dyDescent="0.25">
      <c r="B580" s="2" t="s">
        <v>547</v>
      </c>
      <c r="C580">
        <v>6380</v>
      </c>
      <c r="F580" s="3">
        <v>2500</v>
      </c>
    </row>
    <row r="581" spans="2:6" x14ac:dyDescent="0.25">
      <c r="B581" s="2" t="s">
        <v>1113</v>
      </c>
      <c r="F581" s="3">
        <v>12000</v>
      </c>
    </row>
    <row r="582" spans="2:6" x14ac:dyDescent="0.25">
      <c r="B582" s="2" t="s">
        <v>548</v>
      </c>
      <c r="C582">
        <v>9100</v>
      </c>
      <c r="D582" s="3">
        <v>300</v>
      </c>
    </row>
    <row r="583" spans="2:6" x14ac:dyDescent="0.25">
      <c r="B583" s="2" t="s">
        <v>1143</v>
      </c>
      <c r="F583" s="3">
        <v>800</v>
      </c>
    </row>
    <row r="584" spans="2:6" x14ac:dyDescent="0.25">
      <c r="B584" s="2" t="s">
        <v>549</v>
      </c>
      <c r="C584">
        <f>14500+700</f>
        <v>15200</v>
      </c>
      <c r="F584" s="3">
        <v>18902</v>
      </c>
    </row>
    <row r="585" spans="2:6" x14ac:dyDescent="0.25">
      <c r="B585" s="2" t="s">
        <v>1106</v>
      </c>
      <c r="F585" s="3">
        <v>6900</v>
      </c>
    </row>
    <row r="586" spans="2:6" x14ac:dyDescent="0.25">
      <c r="B586" s="2" t="s">
        <v>550</v>
      </c>
      <c r="C586">
        <f>30230+200</f>
        <v>30430</v>
      </c>
      <c r="D586" s="3">
        <v>100</v>
      </c>
      <c r="F586" s="3">
        <v>13062</v>
      </c>
    </row>
    <row r="587" spans="2:6" x14ac:dyDescent="0.25">
      <c r="B587" s="2" t="s">
        <v>1192</v>
      </c>
      <c r="F587" s="3">
        <v>24650</v>
      </c>
    </row>
    <row r="588" spans="2:6" x14ac:dyDescent="0.25">
      <c r="B588" s="2" t="s">
        <v>551</v>
      </c>
      <c r="C588">
        <v>16600</v>
      </c>
      <c r="D588" s="3">
        <v>400</v>
      </c>
    </row>
    <row r="589" spans="2:6" x14ac:dyDescent="0.25">
      <c r="B589" s="2" t="s">
        <v>552</v>
      </c>
      <c r="C589">
        <f>3930+5000</f>
        <v>8930</v>
      </c>
      <c r="F589" s="3">
        <v>11205</v>
      </c>
    </row>
    <row r="590" spans="2:6" x14ac:dyDescent="0.25">
      <c r="B590" s="2" t="s">
        <v>1110</v>
      </c>
      <c r="F590" s="3">
        <v>27800</v>
      </c>
    </row>
    <row r="591" spans="2:6" x14ac:dyDescent="0.25">
      <c r="B591" s="2" t="s">
        <v>553</v>
      </c>
      <c r="C591">
        <v>6300</v>
      </c>
      <c r="D591" s="3">
        <v>500</v>
      </c>
      <c r="F591" s="3">
        <v>100</v>
      </c>
    </row>
    <row r="592" spans="2:6" x14ac:dyDescent="0.25">
      <c r="B592" s="2" t="s">
        <v>554</v>
      </c>
      <c r="C592">
        <f>10007+10000</f>
        <v>20007</v>
      </c>
      <c r="D592" s="3">
        <v>400</v>
      </c>
      <c r="F592" s="3">
        <v>7460</v>
      </c>
    </row>
    <row r="593" spans="2:6" x14ac:dyDescent="0.25">
      <c r="B593" s="2" t="s">
        <v>1112</v>
      </c>
      <c r="F593" s="3">
        <v>23550</v>
      </c>
    </row>
    <row r="594" spans="2:6" x14ac:dyDescent="0.25">
      <c r="B594" s="2" t="s">
        <v>555</v>
      </c>
      <c r="C594">
        <f>55610+200</f>
        <v>55810</v>
      </c>
      <c r="D594" s="3">
        <v>500</v>
      </c>
      <c r="F594" s="3">
        <v>13090</v>
      </c>
    </row>
    <row r="595" spans="2:6" x14ac:dyDescent="0.25">
      <c r="B595" s="2" t="s">
        <v>1109</v>
      </c>
      <c r="F595" s="3">
        <v>63700</v>
      </c>
    </row>
    <row r="596" spans="2:6" x14ac:dyDescent="0.25">
      <c r="B596" s="2" t="s">
        <v>556</v>
      </c>
      <c r="C596">
        <v>10600</v>
      </c>
      <c r="D596" s="3">
        <v>100</v>
      </c>
    </row>
    <row r="597" spans="2:6" x14ac:dyDescent="0.25">
      <c r="B597" s="2" t="s">
        <v>1114</v>
      </c>
      <c r="F597" s="3">
        <v>36100</v>
      </c>
    </row>
    <row r="598" spans="2:6" x14ac:dyDescent="0.25">
      <c r="B598" s="2" t="s">
        <v>557</v>
      </c>
      <c r="C598">
        <v>8400</v>
      </c>
    </row>
    <row r="599" spans="2:6" x14ac:dyDescent="0.25">
      <c r="B599" s="2" t="s">
        <v>1152</v>
      </c>
      <c r="F599" s="3">
        <v>800</v>
      </c>
    </row>
    <row r="600" spans="2:6" x14ac:dyDescent="0.25">
      <c r="B600" s="2" t="s">
        <v>558</v>
      </c>
      <c r="C600">
        <v>14450</v>
      </c>
      <c r="F600" s="3">
        <v>4410</v>
      </c>
    </row>
    <row r="601" spans="2:6" x14ac:dyDescent="0.25">
      <c r="B601" s="2" t="s">
        <v>1116</v>
      </c>
      <c r="F601" s="3">
        <v>5800</v>
      </c>
    </row>
    <row r="602" spans="2:6" x14ac:dyDescent="0.25">
      <c r="B602" s="2" t="s">
        <v>559</v>
      </c>
      <c r="C602">
        <v>3900</v>
      </c>
      <c r="D602" s="3">
        <v>100</v>
      </c>
      <c r="F602" s="3">
        <v>3488</v>
      </c>
    </row>
    <row r="603" spans="2:6" x14ac:dyDescent="0.25">
      <c r="B603" s="2" t="s">
        <v>560</v>
      </c>
      <c r="C603">
        <f>3800+2000</f>
        <v>5800</v>
      </c>
      <c r="D603" s="3">
        <v>300</v>
      </c>
      <c r="F603" s="3">
        <v>4535</v>
      </c>
    </row>
    <row r="604" spans="2:6" x14ac:dyDescent="0.25">
      <c r="B604" s="2" t="s">
        <v>1121</v>
      </c>
      <c r="F604" s="3">
        <v>2680</v>
      </c>
    </row>
    <row r="605" spans="2:6" x14ac:dyDescent="0.25">
      <c r="B605" s="2" t="s">
        <v>561</v>
      </c>
      <c r="C605">
        <v>500</v>
      </c>
      <c r="D605" s="3">
        <v>200</v>
      </c>
    </row>
    <row r="606" spans="2:6" x14ac:dyDescent="0.25">
      <c r="B606" s="2" t="s">
        <v>562</v>
      </c>
      <c r="C606">
        <v>270</v>
      </c>
      <c r="F606" s="3">
        <v>150</v>
      </c>
    </row>
    <row r="607" spans="2:6" x14ac:dyDescent="0.25">
      <c r="B607" s="2" t="s">
        <v>563</v>
      </c>
      <c r="C607">
        <v>3700</v>
      </c>
      <c r="D607" s="3">
        <v>1475</v>
      </c>
      <c r="F607" s="3">
        <v>276</v>
      </c>
    </row>
    <row r="608" spans="2:6" x14ac:dyDescent="0.25">
      <c r="B608" s="2" t="s">
        <v>564</v>
      </c>
      <c r="C608">
        <f>17800+100</f>
        <v>17900</v>
      </c>
      <c r="D608" s="3">
        <v>2700</v>
      </c>
      <c r="E608" s="3">
        <v>3600</v>
      </c>
    </row>
    <row r="609" spans="2:6" x14ac:dyDescent="0.25">
      <c r="B609" s="2" t="s">
        <v>565</v>
      </c>
      <c r="C609">
        <f>6100+500</f>
        <v>6600</v>
      </c>
      <c r="D609" s="3">
        <v>934</v>
      </c>
      <c r="F609" s="3">
        <v>1438</v>
      </c>
    </row>
    <row r="610" spans="2:6" x14ac:dyDescent="0.25">
      <c r="B610" s="2" t="s">
        <v>1122</v>
      </c>
      <c r="F610" s="3">
        <v>1060</v>
      </c>
    </row>
    <row r="611" spans="2:6" x14ac:dyDescent="0.25">
      <c r="B611" s="2" t="s">
        <v>566</v>
      </c>
      <c r="C611">
        <f>3360+100</f>
        <v>3460</v>
      </c>
      <c r="D611" s="3">
        <v>200</v>
      </c>
      <c r="F611" s="3">
        <v>2951</v>
      </c>
    </row>
    <row r="612" spans="2:6" x14ac:dyDescent="0.25">
      <c r="B612" s="2" t="s">
        <v>1158</v>
      </c>
      <c r="F612" s="3">
        <v>2820</v>
      </c>
    </row>
    <row r="613" spans="2:6" x14ac:dyDescent="0.25">
      <c r="B613" s="2" t="s">
        <v>567</v>
      </c>
      <c r="C613">
        <v>3100</v>
      </c>
      <c r="F613" s="3">
        <v>75</v>
      </c>
    </row>
    <row r="614" spans="2:6" x14ac:dyDescent="0.25">
      <c r="B614" s="2" t="s">
        <v>568</v>
      </c>
      <c r="C614">
        <v>1000</v>
      </c>
      <c r="D614" s="3">
        <v>200</v>
      </c>
    </row>
    <row r="615" spans="2:6" x14ac:dyDescent="0.25">
      <c r="B615" s="2" t="s">
        <v>569</v>
      </c>
      <c r="C615">
        <v>3525</v>
      </c>
      <c r="D615" s="3">
        <v>500</v>
      </c>
      <c r="F615" s="3">
        <v>75</v>
      </c>
    </row>
    <row r="616" spans="2:6" x14ac:dyDescent="0.25">
      <c r="B616" s="2" t="s">
        <v>570</v>
      </c>
      <c r="C616">
        <v>4930</v>
      </c>
      <c r="D616" s="3">
        <v>3600</v>
      </c>
      <c r="F616" s="3">
        <v>75</v>
      </c>
    </row>
    <row r="617" spans="2:6" x14ac:dyDescent="0.25">
      <c r="B617" s="2" t="s">
        <v>571</v>
      </c>
      <c r="C617">
        <v>1200</v>
      </c>
      <c r="D617" s="3">
        <v>200</v>
      </c>
    </row>
    <row r="618" spans="2:6" x14ac:dyDescent="0.25">
      <c r="B618" s="2" t="s">
        <v>572</v>
      </c>
      <c r="C618">
        <v>2700</v>
      </c>
      <c r="D618" s="3">
        <v>200</v>
      </c>
      <c r="F618" s="3">
        <v>175</v>
      </c>
    </row>
    <row r="619" spans="2:6" x14ac:dyDescent="0.25">
      <c r="B619" s="2" t="s">
        <v>1126</v>
      </c>
      <c r="F619" s="3">
        <v>440</v>
      </c>
    </row>
    <row r="620" spans="2:6" x14ac:dyDescent="0.25">
      <c r="B620" s="2" t="s">
        <v>573</v>
      </c>
      <c r="C620">
        <v>2900</v>
      </c>
      <c r="F620" s="3">
        <v>90</v>
      </c>
    </row>
    <row r="621" spans="2:6" x14ac:dyDescent="0.25">
      <c r="B621" s="2" t="s">
        <v>1171</v>
      </c>
      <c r="F621" s="3">
        <v>1500</v>
      </c>
    </row>
    <row r="622" spans="2:6" x14ac:dyDescent="0.25">
      <c r="B622" s="2" t="s">
        <v>574</v>
      </c>
      <c r="C622">
        <v>2000</v>
      </c>
      <c r="F622" s="3">
        <v>730</v>
      </c>
    </row>
    <row r="623" spans="2:6" x14ac:dyDescent="0.25">
      <c r="B623" s="2" t="s">
        <v>1157</v>
      </c>
      <c r="F623" s="3">
        <v>2380</v>
      </c>
    </row>
    <row r="624" spans="2:6" x14ac:dyDescent="0.25">
      <c r="B624" s="2" t="s">
        <v>575</v>
      </c>
      <c r="C624">
        <v>5530</v>
      </c>
      <c r="D624" s="3">
        <v>2800</v>
      </c>
      <c r="F624" s="3">
        <v>2336</v>
      </c>
    </row>
    <row r="625" spans="2:6" x14ac:dyDescent="0.25">
      <c r="B625" s="2" t="s">
        <v>1150</v>
      </c>
      <c r="F625" s="3">
        <v>820</v>
      </c>
    </row>
    <row r="626" spans="2:6" x14ac:dyDescent="0.25">
      <c r="B626" s="2" t="s">
        <v>576</v>
      </c>
      <c r="C626">
        <v>2725</v>
      </c>
      <c r="F626" s="3">
        <v>570</v>
      </c>
    </row>
    <row r="627" spans="2:6" x14ac:dyDescent="0.25">
      <c r="B627" s="2" t="s">
        <v>1153</v>
      </c>
      <c r="F627" s="3">
        <v>2820</v>
      </c>
    </row>
    <row r="628" spans="2:6" x14ac:dyDescent="0.25">
      <c r="B628" s="2" t="s">
        <v>577</v>
      </c>
      <c r="C628">
        <v>500</v>
      </c>
      <c r="F628" s="3">
        <v>576</v>
      </c>
    </row>
    <row r="629" spans="2:6" x14ac:dyDescent="0.25">
      <c r="B629" s="2" t="s">
        <v>578</v>
      </c>
      <c r="C629">
        <v>1900</v>
      </c>
      <c r="F629" s="3">
        <v>75</v>
      </c>
    </row>
    <row r="630" spans="2:6" x14ac:dyDescent="0.25">
      <c r="B630" s="2" t="s">
        <v>579</v>
      </c>
      <c r="C630">
        <f>8100+400</f>
        <v>8500</v>
      </c>
      <c r="D630" s="3">
        <v>100</v>
      </c>
      <c r="F630" s="3">
        <v>625</v>
      </c>
    </row>
    <row r="631" spans="2:6" x14ac:dyDescent="0.25">
      <c r="B631" s="2" t="s">
        <v>1151</v>
      </c>
      <c r="F631" s="3">
        <v>400</v>
      </c>
    </row>
    <row r="632" spans="2:6" x14ac:dyDescent="0.25">
      <c r="B632" s="2" t="s">
        <v>580</v>
      </c>
      <c r="C632">
        <v>5500</v>
      </c>
      <c r="E632" s="3">
        <v>1800</v>
      </c>
      <c r="F632" s="3">
        <v>1200</v>
      </c>
    </row>
    <row r="633" spans="2:6" x14ac:dyDescent="0.25">
      <c r="B633" s="2" t="s">
        <v>1148</v>
      </c>
      <c r="F633" s="3">
        <v>980</v>
      </c>
    </row>
    <row r="634" spans="2:6" x14ac:dyDescent="0.25">
      <c r="B634" s="2" t="s">
        <v>581</v>
      </c>
      <c r="C634">
        <f>7684+3700</f>
        <v>11384</v>
      </c>
      <c r="D634" s="3">
        <v>2200</v>
      </c>
      <c r="F634" s="3">
        <v>370</v>
      </c>
    </row>
    <row r="635" spans="2:6" x14ac:dyDescent="0.25">
      <c r="B635" s="2" t="s">
        <v>1147</v>
      </c>
      <c r="F635" s="3">
        <v>2780</v>
      </c>
    </row>
    <row r="636" spans="2:6" x14ac:dyDescent="0.25">
      <c r="B636" s="2" t="s">
        <v>1067</v>
      </c>
      <c r="D636" s="3">
        <v>1000</v>
      </c>
      <c r="F636" s="3">
        <v>6976</v>
      </c>
    </row>
    <row r="637" spans="2:6" x14ac:dyDescent="0.25">
      <c r="B637" s="2" t="s">
        <v>1115</v>
      </c>
      <c r="F637" s="3">
        <v>3300</v>
      </c>
    </row>
    <row r="638" spans="2:6" x14ac:dyDescent="0.25">
      <c r="B638" s="2" t="s">
        <v>582</v>
      </c>
      <c r="C638">
        <v>4100</v>
      </c>
      <c r="F638" s="3">
        <v>945</v>
      </c>
    </row>
    <row r="639" spans="2:6" x14ac:dyDescent="0.25">
      <c r="B639" s="2" t="s">
        <v>1154</v>
      </c>
      <c r="F639" s="3">
        <v>1400</v>
      </c>
    </row>
    <row r="640" spans="2:6" x14ac:dyDescent="0.25">
      <c r="B640" s="2" t="s">
        <v>583</v>
      </c>
      <c r="C640">
        <v>8000</v>
      </c>
      <c r="D640" s="3">
        <v>200</v>
      </c>
      <c r="E640" s="3">
        <v>1800</v>
      </c>
      <c r="F640" s="3">
        <v>1065</v>
      </c>
    </row>
    <row r="641" spans="2:6" x14ac:dyDescent="0.25">
      <c r="B641" s="2" t="s">
        <v>1162</v>
      </c>
      <c r="F641" s="3">
        <v>6000</v>
      </c>
    </row>
    <row r="642" spans="2:6" x14ac:dyDescent="0.25">
      <c r="B642" s="2" t="s">
        <v>584</v>
      </c>
      <c r="C642">
        <v>4717</v>
      </c>
      <c r="D642" s="3">
        <v>100</v>
      </c>
    </row>
    <row r="643" spans="2:6" x14ac:dyDescent="0.25">
      <c r="B643" s="2" t="s">
        <v>1130</v>
      </c>
      <c r="F643" s="3">
        <v>6660</v>
      </c>
    </row>
    <row r="644" spans="2:6" x14ac:dyDescent="0.25">
      <c r="B644" s="2" t="s">
        <v>585</v>
      </c>
      <c r="C644">
        <v>8925</v>
      </c>
      <c r="D644" s="3">
        <v>200</v>
      </c>
    </row>
    <row r="645" spans="2:6" x14ac:dyDescent="0.25">
      <c r="B645" s="2" t="s">
        <v>1146</v>
      </c>
      <c r="F645" s="3">
        <v>7060</v>
      </c>
    </row>
    <row r="646" spans="2:6" x14ac:dyDescent="0.25">
      <c r="B646" s="2" t="s">
        <v>586</v>
      </c>
      <c r="C646">
        <f>59252+900</f>
        <v>60152</v>
      </c>
      <c r="D646" s="3">
        <v>3600</v>
      </c>
    </row>
    <row r="647" spans="2:6" x14ac:dyDescent="0.25">
      <c r="B647" s="2" t="s">
        <v>1145</v>
      </c>
      <c r="F647" s="3">
        <v>13860</v>
      </c>
    </row>
    <row r="648" spans="2:6" x14ac:dyDescent="0.25">
      <c r="B648" s="2" t="s">
        <v>587</v>
      </c>
      <c r="C648">
        <v>6434</v>
      </c>
      <c r="D648" s="3">
        <v>360</v>
      </c>
      <c r="E648" s="3">
        <v>1800</v>
      </c>
      <c r="F648" s="3">
        <v>882</v>
      </c>
    </row>
    <row r="649" spans="2:6" x14ac:dyDescent="0.25">
      <c r="B649" s="2" t="s">
        <v>1144</v>
      </c>
      <c r="F649" s="3">
        <v>7260</v>
      </c>
    </row>
    <row r="650" spans="2:6" x14ac:dyDescent="0.25">
      <c r="B650" s="2" t="s">
        <v>588</v>
      </c>
      <c r="C650">
        <v>12700</v>
      </c>
      <c r="D650" s="3">
        <v>400</v>
      </c>
      <c r="F650" s="3">
        <v>210</v>
      </c>
    </row>
    <row r="651" spans="2:6" x14ac:dyDescent="0.25">
      <c r="B651" s="2" t="s">
        <v>589</v>
      </c>
      <c r="C651">
        <f>18450+200</f>
        <v>18650</v>
      </c>
      <c r="F651" s="3">
        <v>816</v>
      </c>
    </row>
    <row r="652" spans="2:6" x14ac:dyDescent="0.25">
      <c r="B652" s="2" t="s">
        <v>1155</v>
      </c>
      <c r="F652" s="3">
        <v>7540</v>
      </c>
    </row>
    <row r="653" spans="2:6" x14ac:dyDescent="0.25">
      <c r="B653" s="2" t="s">
        <v>590</v>
      </c>
      <c r="C653">
        <v>8930</v>
      </c>
    </row>
    <row r="654" spans="2:6" x14ac:dyDescent="0.25">
      <c r="B654" s="2" t="s">
        <v>1149</v>
      </c>
      <c r="F654" s="3">
        <v>6500</v>
      </c>
    </row>
    <row r="655" spans="2:6" x14ac:dyDescent="0.25">
      <c r="B655" s="2" t="s">
        <v>591</v>
      </c>
      <c r="C655">
        <v>9900</v>
      </c>
      <c r="D655" s="3">
        <v>300</v>
      </c>
      <c r="F655" s="3">
        <v>900</v>
      </c>
    </row>
    <row r="656" spans="2:6" x14ac:dyDescent="0.25">
      <c r="B656" s="2" t="s">
        <v>1049</v>
      </c>
      <c r="E656" s="3">
        <v>400</v>
      </c>
    </row>
    <row r="657" spans="1:6" x14ac:dyDescent="0.25">
      <c r="B657" s="2" t="s">
        <v>1129</v>
      </c>
      <c r="F657" s="3">
        <v>920</v>
      </c>
    </row>
    <row r="658" spans="1:6" x14ac:dyDescent="0.25">
      <c r="B658" s="2" t="s">
        <v>592</v>
      </c>
      <c r="C658">
        <v>5400</v>
      </c>
      <c r="E658" s="3">
        <v>400</v>
      </c>
    </row>
    <row r="659" spans="1:6" x14ac:dyDescent="0.25">
      <c r="B659" s="2" t="s">
        <v>1160</v>
      </c>
      <c r="F659" s="3">
        <v>6000</v>
      </c>
    </row>
    <row r="660" spans="1:6" x14ac:dyDescent="0.25">
      <c r="B660" s="2" t="s">
        <v>593</v>
      </c>
      <c r="C660">
        <v>15559</v>
      </c>
      <c r="D660" s="3">
        <v>400</v>
      </c>
      <c r="E660" s="3">
        <v>1800</v>
      </c>
      <c r="F660" s="3">
        <v>900</v>
      </c>
    </row>
    <row r="661" spans="1:6" x14ac:dyDescent="0.25">
      <c r="B661" s="2" t="s">
        <v>1161</v>
      </c>
      <c r="F661" s="3">
        <v>6000</v>
      </c>
    </row>
    <row r="662" spans="1:6" x14ac:dyDescent="0.25">
      <c r="B662" s="2" t="s">
        <v>594</v>
      </c>
      <c r="C662">
        <v>8400</v>
      </c>
      <c r="D662" s="3">
        <v>500</v>
      </c>
      <c r="E662" s="3">
        <v>1000</v>
      </c>
      <c r="F662" s="3">
        <v>816</v>
      </c>
    </row>
    <row r="663" spans="1:6" x14ac:dyDescent="0.25">
      <c r="B663" s="2" t="s">
        <v>595</v>
      </c>
      <c r="C663">
        <v>7910</v>
      </c>
      <c r="D663" s="3">
        <v>100</v>
      </c>
      <c r="E663" s="3">
        <v>1800</v>
      </c>
      <c r="F663" s="3">
        <v>816</v>
      </c>
    </row>
    <row r="664" spans="1:6" x14ac:dyDescent="0.25">
      <c r="B664" s="2" t="s">
        <v>596</v>
      </c>
      <c r="C664">
        <v>11700</v>
      </c>
      <c r="D664" s="3">
        <v>100</v>
      </c>
      <c r="F664" s="3">
        <v>900</v>
      </c>
    </row>
    <row r="665" spans="1:6" x14ac:dyDescent="0.25">
      <c r="B665" s="2" t="s">
        <v>1125</v>
      </c>
      <c r="F665" s="3">
        <v>1180</v>
      </c>
    </row>
    <row r="666" spans="1:6" x14ac:dyDescent="0.25">
      <c r="B666" s="2" t="s">
        <v>597</v>
      </c>
      <c r="C666">
        <v>8100</v>
      </c>
      <c r="D666" s="3">
        <v>700</v>
      </c>
    </row>
    <row r="667" spans="1:6" x14ac:dyDescent="0.25">
      <c r="B667" s="2" t="s">
        <v>598</v>
      </c>
      <c r="C667">
        <v>100</v>
      </c>
    </row>
    <row r="668" spans="1:6" x14ac:dyDescent="0.25">
      <c r="A668" t="s">
        <v>1190</v>
      </c>
      <c r="B668" s="2" t="s">
        <v>599</v>
      </c>
      <c r="C668">
        <v>1950</v>
      </c>
      <c r="D668" s="3">
        <v>50</v>
      </c>
    </row>
    <row r="669" spans="1:6" x14ac:dyDescent="0.25">
      <c r="A669" t="s">
        <v>1190</v>
      </c>
      <c r="B669" s="2" t="s">
        <v>600</v>
      </c>
      <c r="C669">
        <v>250</v>
      </c>
      <c r="D669" s="3">
        <v>150</v>
      </c>
    </row>
    <row r="670" spans="1:6" x14ac:dyDescent="0.25">
      <c r="A670" t="s">
        <v>1190</v>
      </c>
      <c r="B670" s="2" t="s">
        <v>601</v>
      </c>
      <c r="C670">
        <v>300</v>
      </c>
      <c r="D670" s="3">
        <v>200</v>
      </c>
    </row>
    <row r="671" spans="1:6" x14ac:dyDescent="0.25">
      <c r="A671" t="s">
        <v>1190</v>
      </c>
      <c r="B671" s="2" t="s">
        <v>602</v>
      </c>
      <c r="C671">
        <v>800</v>
      </c>
      <c r="D671" s="3">
        <v>250</v>
      </c>
    </row>
    <row r="672" spans="1:6" x14ac:dyDescent="0.25">
      <c r="B672" s="2" t="s">
        <v>603</v>
      </c>
      <c r="C672">
        <v>4100</v>
      </c>
      <c r="D672" s="3">
        <v>500</v>
      </c>
      <c r="F672" s="3">
        <v>5700</v>
      </c>
    </row>
    <row r="673" spans="2:6" x14ac:dyDescent="0.25">
      <c r="B673" s="2" t="s">
        <v>604</v>
      </c>
      <c r="C673">
        <v>3400</v>
      </c>
      <c r="D673" s="3">
        <v>100</v>
      </c>
    </row>
    <row r="674" spans="2:6" x14ac:dyDescent="0.25">
      <c r="B674" s="2" t="s">
        <v>605</v>
      </c>
      <c r="C674">
        <v>2800</v>
      </c>
      <c r="D674" s="3">
        <v>300</v>
      </c>
    </row>
    <row r="675" spans="2:6" x14ac:dyDescent="0.25">
      <c r="B675" s="2" t="s">
        <v>606</v>
      </c>
      <c r="C675">
        <v>4300</v>
      </c>
      <c r="D675" s="3">
        <v>395</v>
      </c>
      <c r="F675" s="3">
        <v>6590</v>
      </c>
    </row>
    <row r="676" spans="2:6" x14ac:dyDescent="0.25">
      <c r="B676" s="2" t="s">
        <v>11</v>
      </c>
      <c r="C676">
        <v>1700</v>
      </c>
    </row>
    <row r="677" spans="2:6" x14ac:dyDescent="0.25">
      <c r="B677" s="2" t="s">
        <v>12</v>
      </c>
      <c r="C677">
        <v>5080</v>
      </c>
      <c r="D677" s="3">
        <v>575</v>
      </c>
    </row>
    <row r="678" spans="2:6" x14ac:dyDescent="0.25">
      <c r="B678" s="2" t="s">
        <v>1078</v>
      </c>
      <c r="D678" s="3">
        <v>200</v>
      </c>
    </row>
    <row r="679" spans="2:6" x14ac:dyDescent="0.25">
      <c r="B679" s="2" t="s">
        <v>13</v>
      </c>
      <c r="C679">
        <v>800</v>
      </c>
    </row>
    <row r="680" spans="2:6" x14ac:dyDescent="0.25">
      <c r="B680" s="2" t="s">
        <v>14</v>
      </c>
      <c r="C680">
        <v>1800</v>
      </c>
      <c r="D680" s="3">
        <v>400</v>
      </c>
    </row>
    <row r="681" spans="2:6" x14ac:dyDescent="0.25">
      <c r="B681" s="2" t="s">
        <v>15</v>
      </c>
      <c r="C681">
        <v>9489</v>
      </c>
      <c r="D681" s="3">
        <v>900</v>
      </c>
    </row>
    <row r="682" spans="2:6" x14ac:dyDescent="0.25">
      <c r="B682" s="2" t="s">
        <v>16</v>
      </c>
      <c r="C682">
        <v>2800</v>
      </c>
      <c r="D682" s="3">
        <v>300</v>
      </c>
    </row>
    <row r="683" spans="2:6" x14ac:dyDescent="0.25">
      <c r="B683" s="2" t="s">
        <v>17</v>
      </c>
      <c r="C683">
        <v>887</v>
      </c>
      <c r="D683" s="3">
        <v>300</v>
      </c>
    </row>
    <row r="684" spans="2:6" x14ac:dyDescent="0.25">
      <c r="B684" s="2" t="s">
        <v>18</v>
      </c>
      <c r="C684">
        <v>5055</v>
      </c>
      <c r="D684" s="3">
        <v>400</v>
      </c>
    </row>
    <row r="685" spans="2:6" x14ac:dyDescent="0.25">
      <c r="B685" s="2" t="s">
        <v>19</v>
      </c>
      <c r="C685">
        <v>6095</v>
      </c>
      <c r="D685" s="3">
        <v>700</v>
      </c>
    </row>
    <row r="686" spans="2:6" x14ac:dyDescent="0.25">
      <c r="B686" s="2" t="s">
        <v>20</v>
      </c>
      <c r="C686">
        <v>1500</v>
      </c>
      <c r="D686" s="3">
        <v>200</v>
      </c>
    </row>
    <row r="687" spans="2:6" x14ac:dyDescent="0.25">
      <c r="B687" s="2" t="s">
        <v>21</v>
      </c>
      <c r="C687">
        <v>1500</v>
      </c>
      <c r="D687" s="3">
        <v>300</v>
      </c>
    </row>
    <row r="688" spans="2:6" x14ac:dyDescent="0.25">
      <c r="B688" s="2" t="s">
        <v>22</v>
      </c>
      <c r="C688">
        <v>1200</v>
      </c>
    </row>
    <row r="689" spans="1:6" x14ac:dyDescent="0.25">
      <c r="B689" s="2" t="s">
        <v>23</v>
      </c>
      <c r="C689">
        <v>1100</v>
      </c>
    </row>
    <row r="690" spans="1:6" x14ac:dyDescent="0.25">
      <c r="B690" s="2" t="s">
        <v>24</v>
      </c>
      <c r="C690">
        <v>2000</v>
      </c>
      <c r="D690" s="3">
        <v>100</v>
      </c>
    </row>
    <row r="691" spans="1:6" x14ac:dyDescent="0.25">
      <c r="B691" s="2" t="s">
        <v>25</v>
      </c>
      <c r="C691">
        <v>13495</v>
      </c>
      <c r="D691" s="3">
        <v>800</v>
      </c>
    </row>
    <row r="692" spans="1:6" x14ac:dyDescent="0.25">
      <c r="B692" s="2" t="s">
        <v>26</v>
      </c>
      <c r="C692">
        <v>1900</v>
      </c>
      <c r="D692" s="3">
        <v>400</v>
      </c>
    </row>
    <row r="693" spans="1:6" x14ac:dyDescent="0.25">
      <c r="B693" s="2" t="s">
        <v>27</v>
      </c>
      <c r="C693">
        <v>2580</v>
      </c>
      <c r="D693" s="3">
        <v>400</v>
      </c>
    </row>
    <row r="694" spans="1:6" x14ac:dyDescent="0.25">
      <c r="B694" s="2" t="s">
        <v>28</v>
      </c>
      <c r="C694">
        <v>700</v>
      </c>
      <c r="D694" s="3">
        <v>200</v>
      </c>
    </row>
    <row r="695" spans="1:6" x14ac:dyDescent="0.25">
      <c r="B695" s="2" t="s">
        <v>29</v>
      </c>
      <c r="C695">
        <v>2585</v>
      </c>
      <c r="D695" s="3">
        <v>500</v>
      </c>
    </row>
    <row r="696" spans="1:6" x14ac:dyDescent="0.25">
      <c r="B696" s="2" t="s">
        <v>30</v>
      </c>
      <c r="C696">
        <v>1195</v>
      </c>
    </row>
    <row r="697" spans="1:6" x14ac:dyDescent="0.25">
      <c r="B697" s="2" t="s">
        <v>31</v>
      </c>
      <c r="C697">
        <v>2400</v>
      </c>
      <c r="D697" s="3">
        <v>100</v>
      </c>
    </row>
    <row r="698" spans="1:6" x14ac:dyDescent="0.25">
      <c r="B698" s="2" t="s">
        <v>32</v>
      </c>
      <c r="C698">
        <v>4200</v>
      </c>
      <c r="D698" s="3">
        <v>200</v>
      </c>
    </row>
    <row r="699" spans="1:6" x14ac:dyDescent="0.25">
      <c r="B699" s="2" t="s">
        <v>33</v>
      </c>
      <c r="C699">
        <v>3895</v>
      </c>
      <c r="D699" s="3">
        <v>300</v>
      </c>
    </row>
    <row r="700" spans="1:6" x14ac:dyDescent="0.25">
      <c r="B700" s="2" t="s">
        <v>34</v>
      </c>
      <c r="C700">
        <v>1695</v>
      </c>
      <c r="D700" s="3">
        <v>200</v>
      </c>
    </row>
    <row r="701" spans="1:6" x14ac:dyDescent="0.25">
      <c r="A701" t="s">
        <v>1190</v>
      </c>
      <c r="B701" s="2" t="s">
        <v>607</v>
      </c>
      <c r="C701">
        <v>4050</v>
      </c>
    </row>
    <row r="702" spans="1:6" x14ac:dyDescent="0.25">
      <c r="B702" s="2" t="s">
        <v>608</v>
      </c>
      <c r="C702">
        <v>1800</v>
      </c>
      <c r="D702" s="3">
        <v>300</v>
      </c>
      <c r="F702" s="3">
        <v>3134</v>
      </c>
    </row>
    <row r="703" spans="1:6" x14ac:dyDescent="0.25">
      <c r="B703" s="2" t="s">
        <v>609</v>
      </c>
      <c r="C703">
        <v>2300</v>
      </c>
      <c r="F703" s="3">
        <v>2764</v>
      </c>
    </row>
    <row r="704" spans="1:6" x14ac:dyDescent="0.25">
      <c r="B704" s="2" t="s">
        <v>610</v>
      </c>
      <c r="C704">
        <v>2200</v>
      </c>
      <c r="F704" s="3">
        <v>2500</v>
      </c>
    </row>
    <row r="705" spans="2:6" x14ac:dyDescent="0.25">
      <c r="B705" s="2" t="s">
        <v>611</v>
      </c>
      <c r="C705">
        <v>2900</v>
      </c>
      <c r="D705" s="3">
        <v>100</v>
      </c>
      <c r="F705" s="3">
        <v>3234</v>
      </c>
    </row>
    <row r="706" spans="2:6" x14ac:dyDescent="0.25">
      <c r="B706" s="2" t="s">
        <v>612</v>
      </c>
      <c r="C706">
        <v>1700</v>
      </c>
      <c r="D706" s="3">
        <v>100</v>
      </c>
      <c r="F706" s="3">
        <v>3324</v>
      </c>
    </row>
    <row r="707" spans="2:6" x14ac:dyDescent="0.25">
      <c r="B707" s="2" t="s">
        <v>613</v>
      </c>
      <c r="C707">
        <v>4800</v>
      </c>
      <c r="D707" s="3">
        <v>700</v>
      </c>
    </row>
    <row r="708" spans="2:6" x14ac:dyDescent="0.25">
      <c r="B708" s="2" t="s">
        <v>614</v>
      </c>
      <c r="C708">
        <v>13500</v>
      </c>
      <c r="D708" s="3">
        <v>800</v>
      </c>
      <c r="F708" s="3">
        <v>4804</v>
      </c>
    </row>
    <row r="709" spans="2:6" x14ac:dyDescent="0.25">
      <c r="B709" s="2" t="s">
        <v>615</v>
      </c>
      <c r="C709">
        <v>1000</v>
      </c>
      <c r="F709" s="3">
        <v>2804</v>
      </c>
    </row>
    <row r="710" spans="2:6" x14ac:dyDescent="0.25">
      <c r="B710" s="2" t="s">
        <v>616</v>
      </c>
      <c r="C710">
        <v>6300</v>
      </c>
      <c r="D710" s="3">
        <v>495</v>
      </c>
    </row>
    <row r="711" spans="2:6" x14ac:dyDescent="0.25">
      <c r="B711" s="2" t="s">
        <v>617</v>
      </c>
      <c r="C711">
        <v>2600</v>
      </c>
      <c r="D711" s="3">
        <v>100</v>
      </c>
    </row>
    <row r="712" spans="2:6" x14ac:dyDescent="0.25">
      <c r="B712" s="2" t="s">
        <v>618</v>
      </c>
      <c r="C712">
        <v>8500</v>
      </c>
      <c r="D712" s="3">
        <v>600</v>
      </c>
      <c r="F712" s="3">
        <v>2804</v>
      </c>
    </row>
    <row r="713" spans="2:6" x14ac:dyDescent="0.25">
      <c r="B713" s="2" t="s">
        <v>619</v>
      </c>
      <c r="C713">
        <v>600</v>
      </c>
    </row>
    <row r="714" spans="2:6" x14ac:dyDescent="0.25">
      <c r="B714" s="2" t="s">
        <v>620</v>
      </c>
      <c r="C714">
        <v>6800</v>
      </c>
      <c r="D714" s="3">
        <v>400</v>
      </c>
    </row>
    <row r="715" spans="2:6" x14ac:dyDescent="0.25">
      <c r="B715" s="2" t="s">
        <v>621</v>
      </c>
      <c r="C715">
        <v>2300</v>
      </c>
      <c r="D715" s="3">
        <v>100</v>
      </c>
    </row>
    <row r="716" spans="2:6" x14ac:dyDescent="0.25">
      <c r="B716" s="2" t="s">
        <v>622</v>
      </c>
      <c r="C716">
        <v>5600</v>
      </c>
      <c r="D716" s="3">
        <v>600</v>
      </c>
      <c r="F716" s="3">
        <v>2102</v>
      </c>
    </row>
    <row r="717" spans="2:6" x14ac:dyDescent="0.25">
      <c r="B717" s="2" t="s">
        <v>623</v>
      </c>
      <c r="C717">
        <v>7600</v>
      </c>
      <c r="D717" s="3">
        <v>300</v>
      </c>
      <c r="F717" s="3">
        <v>2804</v>
      </c>
    </row>
    <row r="718" spans="2:6" x14ac:dyDescent="0.25">
      <c r="B718" s="2" t="s">
        <v>624</v>
      </c>
      <c r="C718">
        <v>1800</v>
      </c>
      <c r="F718" s="3">
        <v>2702</v>
      </c>
    </row>
    <row r="719" spans="2:6" x14ac:dyDescent="0.25">
      <c r="B719" s="2" t="s">
        <v>625</v>
      </c>
      <c r="C719">
        <v>5100</v>
      </c>
      <c r="D719" s="3">
        <v>800</v>
      </c>
      <c r="F719" s="3">
        <v>1424</v>
      </c>
    </row>
    <row r="720" spans="2:6" x14ac:dyDescent="0.25">
      <c r="B720" s="2" t="s">
        <v>626</v>
      </c>
      <c r="C720">
        <v>5875</v>
      </c>
      <c r="D720" s="3">
        <v>125</v>
      </c>
      <c r="F720" s="3">
        <v>2604</v>
      </c>
    </row>
    <row r="721" spans="1:6" x14ac:dyDescent="0.25">
      <c r="B721" s="2" t="s">
        <v>627</v>
      </c>
      <c r="C721">
        <v>3800</v>
      </c>
      <c r="D721" s="3">
        <v>300</v>
      </c>
      <c r="F721" s="3">
        <v>1400</v>
      </c>
    </row>
    <row r="722" spans="1:6" x14ac:dyDescent="0.25">
      <c r="B722" s="2" t="s">
        <v>628</v>
      </c>
      <c r="C722">
        <v>5900</v>
      </c>
      <c r="D722" s="3">
        <v>500</v>
      </c>
      <c r="F722" s="3">
        <v>2804</v>
      </c>
    </row>
    <row r="723" spans="1:6" x14ac:dyDescent="0.25">
      <c r="B723" s="2" t="s">
        <v>629</v>
      </c>
      <c r="C723">
        <v>12100</v>
      </c>
      <c r="D723" s="3">
        <v>700</v>
      </c>
    </row>
    <row r="724" spans="1:6" x14ac:dyDescent="0.25">
      <c r="B724" s="2" t="s">
        <v>1043</v>
      </c>
      <c r="D724" s="3">
        <v>1300</v>
      </c>
      <c r="E724" s="3">
        <v>13800</v>
      </c>
      <c r="F724" s="3">
        <v>13160</v>
      </c>
    </row>
    <row r="725" spans="1:6" x14ac:dyDescent="0.25">
      <c r="B725" s="2" t="s">
        <v>1042</v>
      </c>
      <c r="D725" s="3">
        <v>100</v>
      </c>
      <c r="E725" s="3">
        <v>6700</v>
      </c>
      <c r="F725" s="3">
        <v>1170</v>
      </c>
    </row>
    <row r="726" spans="1:6" x14ac:dyDescent="0.25">
      <c r="B726" s="2" t="s">
        <v>1041</v>
      </c>
      <c r="D726" s="3">
        <v>3400</v>
      </c>
      <c r="E726" s="3">
        <v>27700</v>
      </c>
      <c r="F726" s="3">
        <v>38144</v>
      </c>
    </row>
    <row r="727" spans="1:6" x14ac:dyDescent="0.25">
      <c r="B727" s="2" t="s">
        <v>630</v>
      </c>
      <c r="C727">
        <v>200</v>
      </c>
    </row>
    <row r="728" spans="1:6" x14ac:dyDescent="0.25">
      <c r="B728" s="2" t="s">
        <v>631</v>
      </c>
      <c r="C728">
        <v>100</v>
      </c>
    </row>
    <row r="729" spans="1:6" x14ac:dyDescent="0.25">
      <c r="A729" t="s">
        <v>1037</v>
      </c>
      <c r="B729" s="2" t="s">
        <v>632</v>
      </c>
      <c r="C729">
        <v>50</v>
      </c>
    </row>
    <row r="730" spans="1:6" x14ac:dyDescent="0.25">
      <c r="B730" s="2" t="s">
        <v>633</v>
      </c>
      <c r="C730">
        <v>200</v>
      </c>
    </row>
    <row r="731" spans="1:6" x14ac:dyDescent="0.25">
      <c r="A731" t="s">
        <v>1037</v>
      </c>
      <c r="B731" s="2" t="s">
        <v>634</v>
      </c>
      <c r="C731">
        <v>100</v>
      </c>
    </row>
    <row r="732" spans="1:6" x14ac:dyDescent="0.25">
      <c r="B732" s="2" t="s">
        <v>635</v>
      </c>
      <c r="C732">
        <v>200</v>
      </c>
    </row>
    <row r="733" spans="1:6" x14ac:dyDescent="0.25">
      <c r="B733" s="2" t="s">
        <v>1050</v>
      </c>
      <c r="E733" s="3">
        <v>2500</v>
      </c>
    </row>
    <row r="734" spans="1:6" x14ac:dyDescent="0.25">
      <c r="B734" s="2" t="s">
        <v>1051</v>
      </c>
      <c r="E734" s="3">
        <v>5000</v>
      </c>
    </row>
    <row r="735" spans="1:6" x14ac:dyDescent="0.25">
      <c r="B735" s="2" t="s">
        <v>1052</v>
      </c>
      <c r="E735" s="3">
        <v>5000</v>
      </c>
    </row>
    <row r="736" spans="1:6" x14ac:dyDescent="0.25">
      <c r="B736" s="2" t="s">
        <v>1053</v>
      </c>
      <c r="E736" s="3">
        <v>2500</v>
      </c>
    </row>
    <row r="737" spans="2:6" x14ac:dyDescent="0.25">
      <c r="B737" s="2" t="s">
        <v>1054</v>
      </c>
      <c r="E737" s="3">
        <v>2500</v>
      </c>
    </row>
    <row r="738" spans="2:6" x14ac:dyDescent="0.25">
      <c r="B738" s="2" t="s">
        <v>1055</v>
      </c>
      <c r="E738" s="3">
        <v>6400</v>
      </c>
    </row>
    <row r="739" spans="2:6" x14ac:dyDescent="0.25">
      <c r="B739" s="2" t="s">
        <v>1056</v>
      </c>
      <c r="E739" s="3">
        <v>8200</v>
      </c>
    </row>
    <row r="740" spans="2:6" x14ac:dyDescent="0.25">
      <c r="B740" s="2" t="s">
        <v>1057</v>
      </c>
      <c r="E740" s="3">
        <v>2500</v>
      </c>
    </row>
    <row r="741" spans="2:6" x14ac:dyDescent="0.25">
      <c r="B741" s="2" t="s">
        <v>1058</v>
      </c>
      <c r="E741" s="3">
        <v>18170</v>
      </c>
    </row>
    <row r="742" spans="2:6" x14ac:dyDescent="0.25">
      <c r="B742" s="2" t="s">
        <v>1059</v>
      </c>
      <c r="E742" s="3">
        <v>5000</v>
      </c>
    </row>
    <row r="743" spans="2:6" x14ac:dyDescent="0.25">
      <c r="B743" s="2" t="s">
        <v>636</v>
      </c>
      <c r="C743">
        <v>11500</v>
      </c>
      <c r="D743" s="3">
        <v>800</v>
      </c>
      <c r="E743" s="3">
        <v>3500</v>
      </c>
      <c r="F743" s="3">
        <v>7730</v>
      </c>
    </row>
    <row r="744" spans="2:6" x14ac:dyDescent="0.25">
      <c r="B744" s="2" t="s">
        <v>637</v>
      </c>
      <c r="C744">
        <v>7500</v>
      </c>
      <c r="D744" s="3">
        <v>300</v>
      </c>
      <c r="E744" s="3">
        <v>4000</v>
      </c>
    </row>
    <row r="745" spans="2:6" x14ac:dyDescent="0.25">
      <c r="B745" s="2" t="s">
        <v>638</v>
      </c>
      <c r="C745">
        <v>3500</v>
      </c>
      <c r="D745" s="3">
        <v>300</v>
      </c>
      <c r="E745" s="3">
        <v>7000</v>
      </c>
      <c r="F745" s="3">
        <v>7730</v>
      </c>
    </row>
    <row r="746" spans="2:6" x14ac:dyDescent="0.25">
      <c r="B746" s="2" t="s">
        <v>639</v>
      </c>
      <c r="C746">
        <v>2900</v>
      </c>
    </row>
    <row r="747" spans="2:6" x14ac:dyDescent="0.25">
      <c r="B747" s="2" t="s">
        <v>640</v>
      </c>
      <c r="C747">
        <f>9740+600</f>
        <v>10340</v>
      </c>
      <c r="D747" s="3">
        <v>300</v>
      </c>
      <c r="E747" s="3">
        <v>200</v>
      </c>
    </row>
    <row r="748" spans="2:6" x14ac:dyDescent="0.25">
      <c r="B748" s="2" t="s">
        <v>641</v>
      </c>
      <c r="C748">
        <v>5465</v>
      </c>
      <c r="D748" s="3">
        <v>300</v>
      </c>
    </row>
    <row r="749" spans="2:6" x14ac:dyDescent="0.25">
      <c r="B749" s="2" t="s">
        <v>642</v>
      </c>
      <c r="C749">
        <v>3500</v>
      </c>
      <c r="D749" s="3">
        <v>500</v>
      </c>
      <c r="F749" s="3">
        <v>6560</v>
      </c>
    </row>
    <row r="750" spans="2:6" x14ac:dyDescent="0.25">
      <c r="B750" s="2" t="s">
        <v>643</v>
      </c>
      <c r="C750">
        <v>1700</v>
      </c>
      <c r="D750" s="3">
        <v>100</v>
      </c>
      <c r="E750" s="3">
        <v>2900</v>
      </c>
      <c r="F750" s="3">
        <v>960</v>
      </c>
    </row>
    <row r="751" spans="2:6" x14ac:dyDescent="0.25">
      <c r="B751" s="2" t="s">
        <v>644</v>
      </c>
      <c r="C751">
        <v>1200</v>
      </c>
      <c r="D751" s="3">
        <v>100</v>
      </c>
    </row>
    <row r="752" spans="2:6" x14ac:dyDescent="0.25">
      <c r="B752" s="2" t="s">
        <v>645</v>
      </c>
      <c r="C752">
        <v>7700</v>
      </c>
      <c r="D752" s="3">
        <v>390</v>
      </c>
      <c r="E752" s="3">
        <v>5400</v>
      </c>
      <c r="F752" s="3">
        <v>6770</v>
      </c>
    </row>
    <row r="753" spans="2:6" x14ac:dyDescent="0.25">
      <c r="B753" s="2" t="s">
        <v>646</v>
      </c>
      <c r="C753">
        <v>6290</v>
      </c>
      <c r="D753" s="3">
        <v>300</v>
      </c>
    </row>
    <row r="754" spans="2:6" x14ac:dyDescent="0.25">
      <c r="B754" s="2" t="s">
        <v>647</v>
      </c>
      <c r="C754">
        <v>14270</v>
      </c>
      <c r="D754" s="3">
        <v>600</v>
      </c>
    </row>
    <row r="755" spans="2:6" x14ac:dyDescent="0.25">
      <c r="B755" s="2" t="s">
        <v>648</v>
      </c>
      <c r="C755">
        <v>400</v>
      </c>
    </row>
    <row r="756" spans="2:6" x14ac:dyDescent="0.25">
      <c r="B756" s="2" t="s">
        <v>649</v>
      </c>
      <c r="C756">
        <v>700</v>
      </c>
      <c r="D756" s="3">
        <v>100</v>
      </c>
    </row>
    <row r="757" spans="2:6" x14ac:dyDescent="0.25">
      <c r="B757" s="2" t="s">
        <v>650</v>
      </c>
      <c r="C757">
        <v>3100</v>
      </c>
      <c r="D757" s="3">
        <v>100</v>
      </c>
    </row>
    <row r="758" spans="2:6" x14ac:dyDescent="0.25">
      <c r="B758" s="2" t="s">
        <v>651</v>
      </c>
      <c r="C758">
        <v>22300</v>
      </c>
      <c r="D758" s="3">
        <v>2000</v>
      </c>
      <c r="E758" s="3">
        <v>18100</v>
      </c>
      <c r="F758" s="3">
        <v>11960</v>
      </c>
    </row>
    <row r="759" spans="2:6" x14ac:dyDescent="0.25">
      <c r="B759" s="2" t="s">
        <v>652</v>
      </c>
      <c r="C759">
        <v>4100</v>
      </c>
      <c r="D759" s="3">
        <v>100</v>
      </c>
    </row>
    <row r="760" spans="2:6" x14ac:dyDescent="0.25">
      <c r="B760" s="2" t="s">
        <v>653</v>
      </c>
      <c r="C760">
        <f>4785+600</f>
        <v>5385</v>
      </c>
      <c r="D760" s="3">
        <v>200</v>
      </c>
    </row>
    <row r="761" spans="2:6" x14ac:dyDescent="0.25">
      <c r="B761" s="2" t="s">
        <v>1036</v>
      </c>
      <c r="C761">
        <v>600</v>
      </c>
    </row>
    <row r="762" spans="2:6" x14ac:dyDescent="0.25">
      <c r="B762" s="2" t="s">
        <v>654</v>
      </c>
      <c r="C762">
        <v>1000</v>
      </c>
    </row>
    <row r="763" spans="2:6" x14ac:dyDescent="0.25">
      <c r="B763" s="2" t="s">
        <v>655</v>
      </c>
      <c r="C763">
        <v>2200</v>
      </c>
      <c r="D763" s="3">
        <v>300</v>
      </c>
      <c r="E763" s="3">
        <v>12800</v>
      </c>
      <c r="F763" s="3">
        <v>5810</v>
      </c>
    </row>
    <row r="764" spans="2:6" x14ac:dyDescent="0.25">
      <c r="B764" s="2" t="s">
        <v>1040</v>
      </c>
      <c r="E764" s="3">
        <v>4100</v>
      </c>
    </row>
    <row r="765" spans="2:6" x14ac:dyDescent="0.25">
      <c r="B765" s="2" t="s">
        <v>656</v>
      </c>
      <c r="C765">
        <v>9000</v>
      </c>
      <c r="D765" s="3">
        <v>21400</v>
      </c>
      <c r="E765" s="3">
        <v>94400</v>
      </c>
      <c r="F765" s="3">
        <v>46768</v>
      </c>
    </row>
    <row r="766" spans="2:6" x14ac:dyDescent="0.25">
      <c r="B766" s="2" t="s">
        <v>657</v>
      </c>
      <c r="C766">
        <v>3890</v>
      </c>
      <c r="D766" s="3">
        <v>400</v>
      </c>
      <c r="E766" s="3">
        <v>18800</v>
      </c>
      <c r="F766" s="3">
        <v>10800</v>
      </c>
    </row>
    <row r="767" spans="2:6" x14ac:dyDescent="0.25">
      <c r="B767" s="2" t="s">
        <v>658</v>
      </c>
      <c r="C767">
        <v>2700</v>
      </c>
      <c r="D767" s="3">
        <v>1400</v>
      </c>
      <c r="E767" s="3">
        <v>23500</v>
      </c>
      <c r="F767" s="3">
        <v>25120</v>
      </c>
    </row>
    <row r="768" spans="2:6" x14ac:dyDescent="0.25">
      <c r="B768" s="2" t="s">
        <v>659</v>
      </c>
      <c r="C768">
        <v>1100</v>
      </c>
      <c r="E768" s="3">
        <v>3400</v>
      </c>
    </row>
    <row r="769" spans="2:6" x14ac:dyDescent="0.25">
      <c r="B769" s="2" t="s">
        <v>660</v>
      </c>
      <c r="C769">
        <v>2300</v>
      </c>
      <c r="E769" s="3">
        <v>4600</v>
      </c>
    </row>
    <row r="770" spans="2:6" x14ac:dyDescent="0.25">
      <c r="B770" s="2" t="s">
        <v>661</v>
      </c>
      <c r="C770">
        <v>1000</v>
      </c>
      <c r="D770" s="3">
        <v>300</v>
      </c>
      <c r="E770" s="3">
        <v>10500</v>
      </c>
    </row>
    <row r="771" spans="2:6" x14ac:dyDescent="0.25">
      <c r="B771" s="2" t="s">
        <v>662</v>
      </c>
      <c r="C771">
        <v>1100</v>
      </c>
    </row>
    <row r="772" spans="2:6" x14ac:dyDescent="0.25">
      <c r="B772" s="2" t="s">
        <v>663</v>
      </c>
      <c r="C772">
        <v>2300</v>
      </c>
    </row>
    <row r="773" spans="2:6" x14ac:dyDescent="0.25">
      <c r="B773" s="2" t="s">
        <v>664</v>
      </c>
      <c r="C773">
        <v>1600</v>
      </c>
      <c r="E773" s="3">
        <v>13000</v>
      </c>
    </row>
    <row r="774" spans="2:6" x14ac:dyDescent="0.25">
      <c r="B774" s="2" t="s">
        <v>665</v>
      </c>
      <c r="C774">
        <v>1300</v>
      </c>
      <c r="D774" s="3">
        <v>100</v>
      </c>
    </row>
    <row r="775" spans="2:6" x14ac:dyDescent="0.25">
      <c r="B775" s="2" t="s">
        <v>666</v>
      </c>
      <c r="C775">
        <v>200</v>
      </c>
    </row>
    <row r="776" spans="2:6" x14ac:dyDescent="0.25">
      <c r="B776" s="2" t="s">
        <v>667</v>
      </c>
      <c r="C776">
        <v>4800</v>
      </c>
      <c r="D776" s="3">
        <v>1600</v>
      </c>
      <c r="E776" s="3">
        <v>23200</v>
      </c>
      <c r="F776" s="3">
        <v>29252</v>
      </c>
    </row>
    <row r="777" spans="2:6" x14ac:dyDescent="0.25">
      <c r="B777" s="2" t="s">
        <v>668</v>
      </c>
      <c r="C777">
        <v>3200</v>
      </c>
      <c r="D777" s="3">
        <v>1100</v>
      </c>
      <c r="E777" s="3">
        <v>31600</v>
      </c>
      <c r="F777" s="3">
        <v>30052</v>
      </c>
    </row>
    <row r="778" spans="2:6" x14ac:dyDescent="0.25">
      <c r="B778" s="2" t="s">
        <v>669</v>
      </c>
      <c r="C778">
        <v>1600</v>
      </c>
      <c r="D778" s="3">
        <v>100</v>
      </c>
    </row>
    <row r="779" spans="2:6" x14ac:dyDescent="0.25">
      <c r="B779" s="2" t="s">
        <v>670</v>
      </c>
      <c r="C779">
        <v>2000</v>
      </c>
    </row>
    <row r="780" spans="2:6" x14ac:dyDescent="0.25">
      <c r="B780" s="2" t="s">
        <v>671</v>
      </c>
      <c r="C780">
        <v>1900</v>
      </c>
    </row>
    <row r="781" spans="2:6" x14ac:dyDescent="0.25">
      <c r="B781" s="2" t="s">
        <v>1039</v>
      </c>
      <c r="D781" s="3">
        <v>1000</v>
      </c>
      <c r="E781" s="3">
        <v>4900</v>
      </c>
      <c r="F781" s="3">
        <v>2130</v>
      </c>
    </row>
    <row r="782" spans="2:6" x14ac:dyDescent="0.25">
      <c r="B782" s="2" t="s">
        <v>672</v>
      </c>
      <c r="C782">
        <v>1100</v>
      </c>
    </row>
    <row r="783" spans="2:6" x14ac:dyDescent="0.25">
      <c r="B783" s="2" t="s">
        <v>673</v>
      </c>
      <c r="C783">
        <v>1400</v>
      </c>
    </row>
    <row r="784" spans="2:6" x14ac:dyDescent="0.25">
      <c r="B784" s="2" t="s">
        <v>674</v>
      </c>
      <c r="C784">
        <v>1885</v>
      </c>
    </row>
    <row r="785" spans="1:6" x14ac:dyDescent="0.25">
      <c r="B785" s="2" t="s">
        <v>675</v>
      </c>
      <c r="C785">
        <v>700</v>
      </c>
    </row>
    <row r="786" spans="1:6" x14ac:dyDescent="0.25">
      <c r="B786" s="2" t="s">
        <v>676</v>
      </c>
      <c r="C786">
        <v>500</v>
      </c>
    </row>
    <row r="787" spans="1:6" x14ac:dyDescent="0.25">
      <c r="B787" s="2" t="s">
        <v>677</v>
      </c>
      <c r="C787">
        <v>1500</v>
      </c>
      <c r="E787" s="3">
        <v>2100</v>
      </c>
      <c r="F787" s="3">
        <v>1600</v>
      </c>
    </row>
    <row r="788" spans="1:6" x14ac:dyDescent="0.25">
      <c r="B788" s="2" t="s">
        <v>678</v>
      </c>
      <c r="C788">
        <v>1200</v>
      </c>
    </row>
    <row r="789" spans="1:6" x14ac:dyDescent="0.25">
      <c r="B789" s="2" t="s">
        <v>679</v>
      </c>
      <c r="C789">
        <v>900</v>
      </c>
      <c r="D789" s="3">
        <v>100</v>
      </c>
    </row>
    <row r="790" spans="1:6" x14ac:dyDescent="0.25">
      <c r="B790" s="2" t="s">
        <v>680</v>
      </c>
      <c r="C790">
        <v>1700</v>
      </c>
      <c r="E790" s="3">
        <v>2100</v>
      </c>
      <c r="F790" s="3">
        <v>1600</v>
      </c>
    </row>
    <row r="791" spans="1:6" x14ac:dyDescent="0.25">
      <c r="A791" t="s">
        <v>1037</v>
      </c>
      <c r="B791" s="2" t="s">
        <v>681</v>
      </c>
      <c r="C791">
        <v>75</v>
      </c>
    </row>
    <row r="792" spans="1:6" x14ac:dyDescent="0.25">
      <c r="A792" t="s">
        <v>1037</v>
      </c>
      <c r="B792" s="2" t="s">
        <v>682</v>
      </c>
      <c r="C792">
        <v>75</v>
      </c>
    </row>
    <row r="793" spans="1:6" x14ac:dyDescent="0.25">
      <c r="A793" t="s">
        <v>1037</v>
      </c>
      <c r="B793" s="2" t="s">
        <v>683</v>
      </c>
      <c r="C793">
        <v>75</v>
      </c>
    </row>
    <row r="794" spans="1:6" x14ac:dyDescent="0.25">
      <c r="A794" t="s">
        <v>1037</v>
      </c>
      <c r="B794" s="2" t="s">
        <v>684</v>
      </c>
      <c r="C794">
        <v>75</v>
      </c>
    </row>
    <row r="795" spans="1:6" x14ac:dyDescent="0.25">
      <c r="A795" t="s">
        <v>1037</v>
      </c>
      <c r="B795" s="2" t="s">
        <v>685</v>
      </c>
      <c r="C795">
        <v>75</v>
      </c>
    </row>
    <row r="796" spans="1:6" x14ac:dyDescent="0.25">
      <c r="A796" t="s">
        <v>1037</v>
      </c>
      <c r="B796" s="2" t="s">
        <v>686</v>
      </c>
      <c r="C796">
        <v>75</v>
      </c>
    </row>
    <row r="797" spans="1:6" x14ac:dyDescent="0.25">
      <c r="B797" s="2" t="s">
        <v>687</v>
      </c>
      <c r="C797">
        <v>800</v>
      </c>
    </row>
    <row r="798" spans="1:6" x14ac:dyDescent="0.25">
      <c r="B798" s="2" t="s">
        <v>688</v>
      </c>
      <c r="C798">
        <v>300</v>
      </c>
    </row>
    <row r="799" spans="1:6" x14ac:dyDescent="0.25">
      <c r="B799" s="2" t="s">
        <v>689</v>
      </c>
      <c r="C799">
        <v>800</v>
      </c>
    </row>
    <row r="800" spans="1:6" x14ac:dyDescent="0.25">
      <c r="B800" s="2" t="s">
        <v>690</v>
      </c>
      <c r="C800">
        <v>800</v>
      </c>
    </row>
    <row r="801" spans="1:6" x14ac:dyDescent="0.25">
      <c r="B801" s="2" t="s">
        <v>691</v>
      </c>
      <c r="C801">
        <v>300</v>
      </c>
    </row>
    <row r="802" spans="1:6" x14ac:dyDescent="0.25">
      <c r="B802" s="2" t="s">
        <v>692</v>
      </c>
      <c r="C802">
        <v>600</v>
      </c>
    </row>
    <row r="803" spans="1:6" x14ac:dyDescent="0.25">
      <c r="B803" s="2" t="s">
        <v>693</v>
      </c>
      <c r="C803">
        <v>900</v>
      </c>
    </row>
    <row r="804" spans="1:6" x14ac:dyDescent="0.25">
      <c r="B804" s="2" t="s">
        <v>694</v>
      </c>
      <c r="C804">
        <v>260</v>
      </c>
    </row>
    <row r="805" spans="1:6" x14ac:dyDescent="0.25">
      <c r="A805" t="s">
        <v>1190</v>
      </c>
      <c r="B805" s="2" t="s">
        <v>695</v>
      </c>
      <c r="C805">
        <v>550</v>
      </c>
      <c r="D805" s="3">
        <v>50</v>
      </c>
    </row>
    <row r="806" spans="1:6" x14ac:dyDescent="0.25">
      <c r="A806" t="s">
        <v>1190</v>
      </c>
      <c r="B806" s="2" t="s">
        <v>696</v>
      </c>
      <c r="C806">
        <v>400</v>
      </c>
      <c r="D806" s="3">
        <v>50</v>
      </c>
    </row>
    <row r="807" spans="1:6" x14ac:dyDescent="0.25">
      <c r="A807" t="s">
        <v>1037</v>
      </c>
      <c r="B807" s="2" t="s">
        <v>697</v>
      </c>
      <c r="C807">
        <v>25</v>
      </c>
    </row>
    <row r="808" spans="1:6" x14ac:dyDescent="0.25">
      <c r="A808" t="s">
        <v>1037</v>
      </c>
      <c r="B808" s="2" t="s">
        <v>698</v>
      </c>
      <c r="C808">
        <v>25</v>
      </c>
    </row>
    <row r="809" spans="1:6" x14ac:dyDescent="0.25">
      <c r="B809" s="2" t="s">
        <v>699</v>
      </c>
      <c r="C809">
        <v>5600</v>
      </c>
      <c r="D809" s="3">
        <v>580</v>
      </c>
      <c r="F809" s="3">
        <v>7968</v>
      </c>
    </row>
    <row r="810" spans="1:6" x14ac:dyDescent="0.25">
      <c r="B810" s="2" t="s">
        <v>700</v>
      </c>
      <c r="C810">
        <v>4500</v>
      </c>
      <c r="D810" s="3">
        <v>700</v>
      </c>
      <c r="F810" s="3">
        <v>7198</v>
      </c>
    </row>
    <row r="811" spans="1:6" x14ac:dyDescent="0.25">
      <c r="B811" s="2" t="s">
        <v>701</v>
      </c>
      <c r="C811">
        <v>1200</v>
      </c>
      <c r="D811" s="3">
        <v>200</v>
      </c>
      <c r="F811" s="3">
        <v>4608</v>
      </c>
    </row>
    <row r="812" spans="1:6" x14ac:dyDescent="0.25">
      <c r="B812" s="2" t="s">
        <v>702</v>
      </c>
      <c r="C812">
        <v>5800</v>
      </c>
      <c r="D812" s="3">
        <v>600</v>
      </c>
      <c r="F812" s="3">
        <v>5992</v>
      </c>
    </row>
    <row r="813" spans="1:6" x14ac:dyDescent="0.25">
      <c r="B813" s="2" t="s">
        <v>703</v>
      </c>
      <c r="C813">
        <v>7900</v>
      </c>
      <c r="D813" s="3">
        <v>1000</v>
      </c>
      <c r="F813" s="3">
        <v>1406</v>
      </c>
    </row>
    <row r="814" spans="1:6" x14ac:dyDescent="0.25">
      <c r="B814" s="2" t="s">
        <v>704</v>
      </c>
      <c r="C814">
        <v>5495</v>
      </c>
      <c r="D814" s="3">
        <v>900</v>
      </c>
    </row>
    <row r="815" spans="1:6" x14ac:dyDescent="0.25">
      <c r="B815" s="2" t="s">
        <v>705</v>
      </c>
      <c r="C815">
        <v>6300</v>
      </c>
      <c r="D815" s="3">
        <v>600</v>
      </c>
      <c r="F815" s="3">
        <v>996</v>
      </c>
    </row>
    <row r="816" spans="1:6" x14ac:dyDescent="0.25">
      <c r="B816" s="2" t="s">
        <v>706</v>
      </c>
      <c r="C816">
        <v>11600</v>
      </c>
      <c r="D816" s="3">
        <v>880</v>
      </c>
      <c r="F816" s="3">
        <v>6772</v>
      </c>
    </row>
    <row r="817" spans="2:6" x14ac:dyDescent="0.25">
      <c r="B817" s="2" t="s">
        <v>707</v>
      </c>
      <c r="C817">
        <v>5995</v>
      </c>
      <c r="D817" s="3">
        <v>630</v>
      </c>
      <c r="F817" s="3">
        <v>70</v>
      </c>
    </row>
    <row r="818" spans="2:6" x14ac:dyDescent="0.25">
      <c r="B818" s="2" t="s">
        <v>708</v>
      </c>
      <c r="C818">
        <v>5080</v>
      </c>
      <c r="D818" s="3">
        <v>200</v>
      </c>
      <c r="F818" s="3">
        <v>3100</v>
      </c>
    </row>
    <row r="819" spans="2:6" x14ac:dyDescent="0.25">
      <c r="B819" s="2" t="s">
        <v>709</v>
      </c>
      <c r="C819">
        <v>2000</v>
      </c>
      <c r="D819" s="3">
        <v>300</v>
      </c>
      <c r="E819" s="3">
        <v>1600</v>
      </c>
    </row>
    <row r="820" spans="2:6" x14ac:dyDescent="0.25">
      <c r="B820" s="2" t="s">
        <v>710</v>
      </c>
      <c r="C820">
        <v>4800</v>
      </c>
      <c r="D820" s="3">
        <v>100</v>
      </c>
      <c r="F820" s="3">
        <v>5108</v>
      </c>
    </row>
    <row r="821" spans="2:6" x14ac:dyDescent="0.25">
      <c r="B821" s="2" t="s">
        <v>711</v>
      </c>
      <c r="C821">
        <f>13100+700</f>
        <v>13800</v>
      </c>
      <c r="D821" s="3">
        <v>1300</v>
      </c>
    </row>
    <row r="822" spans="2:6" x14ac:dyDescent="0.25">
      <c r="B822" s="2" t="s">
        <v>712</v>
      </c>
      <c r="C822">
        <f>11000+7200</f>
        <v>18200</v>
      </c>
      <c r="D822" s="3">
        <v>1834</v>
      </c>
      <c r="F822" s="3">
        <v>7784</v>
      </c>
    </row>
    <row r="823" spans="2:6" x14ac:dyDescent="0.25">
      <c r="B823" s="2" t="s">
        <v>713</v>
      </c>
      <c r="C823">
        <f>9200+8900</f>
        <v>18100</v>
      </c>
      <c r="D823" s="3">
        <v>2834</v>
      </c>
      <c r="F823" s="3">
        <v>5990</v>
      </c>
    </row>
    <row r="824" spans="2:6" x14ac:dyDescent="0.25">
      <c r="B824" s="2" t="s">
        <v>714</v>
      </c>
      <c r="C824">
        <v>3400</v>
      </c>
      <c r="D824" s="3">
        <v>200</v>
      </c>
      <c r="F824" s="3">
        <v>6802</v>
      </c>
    </row>
    <row r="825" spans="2:6" x14ac:dyDescent="0.25">
      <c r="B825" s="2" t="s">
        <v>715</v>
      </c>
      <c r="C825">
        <f>2500+1700</f>
        <v>4200</v>
      </c>
      <c r="D825" s="3">
        <v>300</v>
      </c>
      <c r="F825" s="3">
        <v>6916</v>
      </c>
    </row>
    <row r="826" spans="2:6" x14ac:dyDescent="0.25">
      <c r="B826" s="2" t="s">
        <v>716</v>
      </c>
      <c r="C826">
        <v>2090</v>
      </c>
    </row>
    <row r="827" spans="2:6" x14ac:dyDescent="0.25">
      <c r="B827" s="2" t="s">
        <v>717</v>
      </c>
      <c r="C827">
        <v>1000</v>
      </c>
    </row>
    <row r="828" spans="2:6" x14ac:dyDescent="0.25">
      <c r="B828" s="2" t="s">
        <v>718</v>
      </c>
      <c r="C828">
        <f>1100+6000</f>
        <v>7100</v>
      </c>
      <c r="D828" s="3">
        <v>500</v>
      </c>
    </row>
    <row r="829" spans="2:6" x14ac:dyDescent="0.25">
      <c r="B829" s="2" t="s">
        <v>719</v>
      </c>
      <c r="C829">
        <v>2200</v>
      </c>
      <c r="D829" s="3">
        <v>100</v>
      </c>
      <c r="F829" s="3">
        <v>1990</v>
      </c>
    </row>
    <row r="830" spans="2:6" x14ac:dyDescent="0.25">
      <c r="B830" s="2" t="s">
        <v>720</v>
      </c>
      <c r="C830">
        <v>1800</v>
      </c>
      <c r="D830" s="3">
        <v>200</v>
      </c>
      <c r="F830" s="3">
        <v>1890</v>
      </c>
    </row>
    <row r="831" spans="2:6" x14ac:dyDescent="0.25">
      <c r="B831" s="2" t="s">
        <v>721</v>
      </c>
      <c r="C831">
        <v>990</v>
      </c>
      <c r="F831" s="3">
        <v>1700</v>
      </c>
    </row>
    <row r="832" spans="2:6" x14ac:dyDescent="0.25">
      <c r="B832" s="2" t="s">
        <v>722</v>
      </c>
      <c r="C832">
        <v>4890</v>
      </c>
      <c r="D832" s="3">
        <v>400</v>
      </c>
      <c r="F832" s="3">
        <v>2190</v>
      </c>
    </row>
    <row r="833" spans="1:6" x14ac:dyDescent="0.25">
      <c r="B833" s="2" t="s">
        <v>723</v>
      </c>
      <c r="C833">
        <f>3400+900</f>
        <v>4300</v>
      </c>
      <c r="D833" s="3">
        <v>200</v>
      </c>
    </row>
    <row r="834" spans="1:6" x14ac:dyDescent="0.25">
      <c r="B834" s="2" t="s">
        <v>724</v>
      </c>
      <c r="C834">
        <f>1025+500</f>
        <v>1525</v>
      </c>
    </row>
    <row r="835" spans="1:6" x14ac:dyDescent="0.25">
      <c r="B835" s="2" t="s">
        <v>725</v>
      </c>
      <c r="C835">
        <f>8800+900</f>
        <v>9700</v>
      </c>
      <c r="D835" s="3">
        <v>695</v>
      </c>
    </row>
    <row r="836" spans="1:6" x14ac:dyDescent="0.25">
      <c r="A836" t="s">
        <v>1038</v>
      </c>
      <c r="B836" s="2" t="s">
        <v>726</v>
      </c>
      <c r="C836">
        <v>150</v>
      </c>
    </row>
    <row r="837" spans="1:6" x14ac:dyDescent="0.25">
      <c r="A837" t="s">
        <v>1038</v>
      </c>
      <c r="B837" s="2" t="s">
        <v>727</v>
      </c>
      <c r="C837">
        <v>1937</v>
      </c>
    </row>
    <row r="838" spans="1:6" x14ac:dyDescent="0.25">
      <c r="A838" t="s">
        <v>1038</v>
      </c>
      <c r="B838" s="2" t="s">
        <v>728</v>
      </c>
      <c r="C838">
        <v>3020</v>
      </c>
    </row>
    <row r="839" spans="1:6" x14ac:dyDescent="0.25">
      <c r="B839" s="2" t="s">
        <v>729</v>
      </c>
      <c r="C839">
        <v>1400</v>
      </c>
      <c r="F839" s="3">
        <v>2994</v>
      </c>
    </row>
    <row r="840" spans="1:6" x14ac:dyDescent="0.25">
      <c r="B840" s="2" t="s">
        <v>730</v>
      </c>
      <c r="C840">
        <v>1200</v>
      </c>
    </row>
    <row r="841" spans="1:6" x14ac:dyDescent="0.25">
      <c r="B841" s="2" t="s">
        <v>731</v>
      </c>
      <c r="C841">
        <v>1180</v>
      </c>
    </row>
    <row r="842" spans="1:6" x14ac:dyDescent="0.25">
      <c r="B842" s="2" t="s">
        <v>732</v>
      </c>
      <c r="C842">
        <v>1800</v>
      </c>
      <c r="D842" s="3">
        <v>400</v>
      </c>
      <c r="F842" s="3">
        <v>2994</v>
      </c>
    </row>
    <row r="843" spans="1:6" x14ac:dyDescent="0.25">
      <c r="B843" s="2" t="s">
        <v>733</v>
      </c>
      <c r="C843">
        <v>1985</v>
      </c>
      <c r="F843" s="3">
        <v>2804</v>
      </c>
    </row>
    <row r="844" spans="1:6" x14ac:dyDescent="0.25">
      <c r="B844" s="2" t="s">
        <v>734</v>
      </c>
      <c r="C844">
        <v>1300</v>
      </c>
      <c r="D844" s="3">
        <v>100</v>
      </c>
      <c r="F844" s="3">
        <v>1300</v>
      </c>
    </row>
    <row r="845" spans="1:6" x14ac:dyDescent="0.25">
      <c r="B845" s="2" t="s">
        <v>735</v>
      </c>
      <c r="C845">
        <v>1295</v>
      </c>
      <c r="D845" s="3">
        <v>100</v>
      </c>
      <c r="F845" s="3">
        <v>2804</v>
      </c>
    </row>
    <row r="846" spans="1:6" x14ac:dyDescent="0.25">
      <c r="B846" s="2" t="s">
        <v>736</v>
      </c>
      <c r="C846">
        <v>1095</v>
      </c>
      <c r="D846" s="3">
        <v>200</v>
      </c>
      <c r="F846" s="3">
        <v>1300</v>
      </c>
    </row>
    <row r="847" spans="1:6" x14ac:dyDescent="0.25">
      <c r="B847" s="2" t="s">
        <v>737</v>
      </c>
      <c r="C847">
        <v>800</v>
      </c>
    </row>
    <row r="848" spans="1:6" x14ac:dyDescent="0.25">
      <c r="A848" t="s">
        <v>1037</v>
      </c>
      <c r="B848" s="2" t="s">
        <v>738</v>
      </c>
      <c r="C848">
        <v>25</v>
      </c>
    </row>
    <row r="849" spans="1:6" x14ac:dyDescent="0.25">
      <c r="A849" t="s">
        <v>1037</v>
      </c>
      <c r="B849" s="2" t="s">
        <v>739</v>
      </c>
      <c r="C849">
        <v>25</v>
      </c>
    </row>
    <row r="850" spans="1:6" x14ac:dyDescent="0.25">
      <c r="A850" t="s">
        <v>1037</v>
      </c>
      <c r="B850" s="2" t="s">
        <v>740</v>
      </c>
      <c r="C850">
        <v>50</v>
      </c>
    </row>
    <row r="851" spans="1:6" x14ac:dyDescent="0.25">
      <c r="B851" s="2" t="s">
        <v>741</v>
      </c>
      <c r="C851">
        <v>200</v>
      </c>
      <c r="F851" s="3">
        <v>204</v>
      </c>
    </row>
    <row r="852" spans="1:6" x14ac:dyDescent="0.25">
      <c r="B852" s="2" t="s">
        <v>1066</v>
      </c>
    </row>
    <row r="853" spans="1:6" x14ac:dyDescent="0.25">
      <c r="B853" s="2" t="s">
        <v>1065</v>
      </c>
      <c r="D853" s="3">
        <v>100</v>
      </c>
      <c r="F853" s="3">
        <v>5800</v>
      </c>
    </row>
    <row r="854" spans="1:6" x14ac:dyDescent="0.25">
      <c r="B854" s="2" t="s">
        <v>742</v>
      </c>
      <c r="C854">
        <v>1300</v>
      </c>
      <c r="D854" s="3">
        <v>100</v>
      </c>
      <c r="F854" s="3">
        <v>1100</v>
      </c>
    </row>
    <row r="855" spans="1:6" x14ac:dyDescent="0.25">
      <c r="B855" s="2" t="s">
        <v>743</v>
      </c>
      <c r="C855">
        <v>885</v>
      </c>
    </row>
    <row r="856" spans="1:6" x14ac:dyDescent="0.25">
      <c r="B856" s="2" t="s">
        <v>744</v>
      </c>
      <c r="C856">
        <v>1000</v>
      </c>
    </row>
    <row r="857" spans="1:6" x14ac:dyDescent="0.25">
      <c r="B857" s="2" t="s">
        <v>745</v>
      </c>
      <c r="C857">
        <v>100</v>
      </c>
      <c r="F857" s="3">
        <v>5100</v>
      </c>
    </row>
    <row r="858" spans="1:6" x14ac:dyDescent="0.25">
      <c r="B858" s="2" t="s">
        <v>746</v>
      </c>
      <c r="C858">
        <v>500</v>
      </c>
      <c r="F858" s="3">
        <v>2000</v>
      </c>
    </row>
    <row r="859" spans="1:6" x14ac:dyDescent="0.25">
      <c r="B859" s="2" t="s">
        <v>1102</v>
      </c>
      <c r="F859" s="3">
        <v>2200</v>
      </c>
    </row>
    <row r="860" spans="1:6" x14ac:dyDescent="0.25">
      <c r="B860" s="2" t="s">
        <v>747</v>
      </c>
      <c r="C860">
        <v>200</v>
      </c>
    </row>
    <row r="861" spans="1:6" x14ac:dyDescent="0.25">
      <c r="B861" s="2" t="s">
        <v>1104</v>
      </c>
      <c r="F861" s="3">
        <v>1600</v>
      </c>
    </row>
    <row r="862" spans="1:6" x14ac:dyDescent="0.25">
      <c r="B862" s="2" t="s">
        <v>1103</v>
      </c>
      <c r="F862" s="3">
        <v>3000</v>
      </c>
    </row>
    <row r="863" spans="1:6" x14ac:dyDescent="0.25">
      <c r="B863" s="2" t="s">
        <v>1101</v>
      </c>
      <c r="F863" s="3">
        <v>4500</v>
      </c>
    </row>
    <row r="864" spans="1:6" x14ac:dyDescent="0.25">
      <c r="B864" s="2" t="s">
        <v>748</v>
      </c>
      <c r="C864">
        <v>90</v>
      </c>
    </row>
    <row r="865" spans="2:6" x14ac:dyDescent="0.25">
      <c r="B865" s="2" t="s">
        <v>749</v>
      </c>
      <c r="C865">
        <v>1290</v>
      </c>
      <c r="D865" s="3">
        <v>300</v>
      </c>
      <c r="F865" s="3">
        <v>9400</v>
      </c>
    </row>
    <row r="866" spans="2:6" x14ac:dyDescent="0.25">
      <c r="B866" s="2" t="s">
        <v>750</v>
      </c>
      <c r="C866">
        <v>1475</v>
      </c>
      <c r="D866" s="3">
        <v>100</v>
      </c>
      <c r="F866" s="3">
        <v>1500</v>
      </c>
    </row>
    <row r="867" spans="2:6" x14ac:dyDescent="0.25">
      <c r="B867" s="2" t="s">
        <v>751</v>
      </c>
      <c r="C867">
        <v>1600</v>
      </c>
      <c r="F867" s="3">
        <v>6100</v>
      </c>
    </row>
    <row r="868" spans="2:6" x14ac:dyDescent="0.25">
      <c r="B868" s="2" t="s">
        <v>752</v>
      </c>
      <c r="C868">
        <v>1495</v>
      </c>
    </row>
    <row r="869" spans="2:6" x14ac:dyDescent="0.25">
      <c r="B869" s="2" t="s">
        <v>753</v>
      </c>
      <c r="C869">
        <v>3100</v>
      </c>
      <c r="D869" s="3">
        <v>200</v>
      </c>
      <c r="F869" s="3">
        <v>6300</v>
      </c>
    </row>
    <row r="870" spans="2:6" x14ac:dyDescent="0.25">
      <c r="B870" s="2" t="s">
        <v>754</v>
      </c>
      <c r="C870">
        <v>1195</v>
      </c>
      <c r="D870" s="3">
        <v>100</v>
      </c>
      <c r="F870" s="3">
        <v>1600</v>
      </c>
    </row>
    <row r="871" spans="2:6" x14ac:dyDescent="0.25">
      <c r="B871" s="2" t="s">
        <v>755</v>
      </c>
      <c r="C871">
        <v>2895</v>
      </c>
    </row>
    <row r="872" spans="2:6" x14ac:dyDescent="0.25">
      <c r="B872" s="2" t="s">
        <v>756</v>
      </c>
      <c r="C872">
        <v>195</v>
      </c>
      <c r="D872" s="3">
        <v>100</v>
      </c>
    </row>
    <row r="873" spans="2:6" x14ac:dyDescent="0.25">
      <c r="B873" s="2" t="s">
        <v>757</v>
      </c>
      <c r="C873">
        <v>3100</v>
      </c>
      <c r="D873" s="3">
        <v>100</v>
      </c>
      <c r="F873" s="3">
        <v>7900</v>
      </c>
    </row>
    <row r="874" spans="2:6" x14ac:dyDescent="0.25">
      <c r="B874" s="2" t="s">
        <v>758</v>
      </c>
      <c r="C874">
        <v>3955</v>
      </c>
      <c r="D874" s="3">
        <v>100</v>
      </c>
      <c r="F874" s="3">
        <v>7600</v>
      </c>
    </row>
    <row r="875" spans="2:6" x14ac:dyDescent="0.25">
      <c r="B875" s="2" t="s">
        <v>759</v>
      </c>
      <c r="C875">
        <v>100</v>
      </c>
    </row>
    <row r="876" spans="2:6" x14ac:dyDescent="0.25">
      <c r="B876" s="2" t="s">
        <v>760</v>
      </c>
      <c r="C876">
        <v>100</v>
      </c>
      <c r="D876" s="3">
        <v>100</v>
      </c>
      <c r="F876" s="3">
        <v>1600</v>
      </c>
    </row>
    <row r="877" spans="2:6" x14ac:dyDescent="0.25">
      <c r="B877" s="2" t="s">
        <v>1064</v>
      </c>
      <c r="D877" s="3">
        <v>100</v>
      </c>
    </row>
    <row r="878" spans="2:6" x14ac:dyDescent="0.25">
      <c r="B878" s="2" t="s">
        <v>1063</v>
      </c>
      <c r="D878" s="3">
        <v>100</v>
      </c>
    </row>
    <row r="879" spans="2:6" x14ac:dyDescent="0.25">
      <c r="B879" s="2" t="s">
        <v>761</v>
      </c>
      <c r="C879">
        <v>200</v>
      </c>
      <c r="D879" s="3">
        <v>100</v>
      </c>
    </row>
    <row r="880" spans="2:6" x14ac:dyDescent="0.25">
      <c r="B880" s="2" t="s">
        <v>762</v>
      </c>
      <c r="C880">
        <v>100</v>
      </c>
    </row>
    <row r="881" spans="1:6" x14ac:dyDescent="0.25">
      <c r="B881" s="2" t="s">
        <v>1062</v>
      </c>
      <c r="D881" s="3">
        <v>200</v>
      </c>
    </row>
    <row r="882" spans="1:6" x14ac:dyDescent="0.25">
      <c r="A882" t="s">
        <v>1190</v>
      </c>
      <c r="B882" s="2" t="s">
        <v>763</v>
      </c>
      <c r="C882">
        <v>900</v>
      </c>
      <c r="D882" s="3">
        <v>400</v>
      </c>
    </row>
    <row r="883" spans="1:6" x14ac:dyDescent="0.25">
      <c r="A883" t="s">
        <v>1190</v>
      </c>
      <c r="B883" s="2" t="s">
        <v>764</v>
      </c>
      <c r="C883">
        <v>650</v>
      </c>
      <c r="D883" s="3">
        <v>100</v>
      </c>
    </row>
    <row r="884" spans="1:6" x14ac:dyDescent="0.25">
      <c r="B884" s="2" t="s">
        <v>765</v>
      </c>
      <c r="C884">
        <v>2748</v>
      </c>
      <c r="D884" s="3">
        <v>1000</v>
      </c>
    </row>
    <row r="885" spans="1:6" x14ac:dyDescent="0.25">
      <c r="B885" s="2" t="s">
        <v>1164</v>
      </c>
      <c r="F885" s="3">
        <v>600</v>
      </c>
    </row>
    <row r="886" spans="1:6" x14ac:dyDescent="0.25">
      <c r="B886" s="2" t="s">
        <v>1165</v>
      </c>
      <c r="F886" s="3">
        <v>600</v>
      </c>
    </row>
    <row r="887" spans="1:6" x14ac:dyDescent="0.25">
      <c r="B887" s="2" t="s">
        <v>1169</v>
      </c>
      <c r="F887" s="3">
        <v>600</v>
      </c>
    </row>
    <row r="888" spans="1:6" x14ac:dyDescent="0.25">
      <c r="B888" s="2" t="s">
        <v>1166</v>
      </c>
      <c r="F888" s="3">
        <v>1800</v>
      </c>
    </row>
    <row r="889" spans="1:6" x14ac:dyDescent="0.25">
      <c r="B889" s="2" t="s">
        <v>1167</v>
      </c>
      <c r="F889" s="3">
        <v>2800</v>
      </c>
    </row>
    <row r="890" spans="1:6" x14ac:dyDescent="0.25">
      <c r="B890" s="2" t="s">
        <v>1163</v>
      </c>
      <c r="F890" s="3">
        <v>1800</v>
      </c>
    </row>
    <row r="891" spans="1:6" x14ac:dyDescent="0.25">
      <c r="B891" s="2" t="s">
        <v>1170</v>
      </c>
      <c r="F891" s="3">
        <v>1800</v>
      </c>
    </row>
    <row r="892" spans="1:6" x14ac:dyDescent="0.25">
      <c r="B892" s="2" t="s">
        <v>1168</v>
      </c>
      <c r="F892" s="3">
        <v>2600</v>
      </c>
    </row>
    <row r="893" spans="1:6" x14ac:dyDescent="0.25">
      <c r="B893" s="2" t="s">
        <v>766</v>
      </c>
      <c r="C893">
        <f>6600+100</f>
        <v>6700</v>
      </c>
      <c r="D893" s="3">
        <v>500</v>
      </c>
    </row>
    <row r="894" spans="1:6" x14ac:dyDescent="0.25">
      <c r="B894" s="2" t="s">
        <v>767</v>
      </c>
      <c r="C894">
        <v>4200</v>
      </c>
    </row>
    <row r="895" spans="1:6" x14ac:dyDescent="0.25">
      <c r="B895" s="2" t="s">
        <v>768</v>
      </c>
      <c r="C895">
        <v>700</v>
      </c>
    </row>
    <row r="896" spans="1:6" x14ac:dyDescent="0.25">
      <c r="B896" s="2" t="s">
        <v>769</v>
      </c>
      <c r="C896">
        <v>4200</v>
      </c>
    </row>
    <row r="897" spans="2:6" x14ac:dyDescent="0.25">
      <c r="B897" s="2" t="s">
        <v>770</v>
      </c>
      <c r="C897">
        <v>1000</v>
      </c>
      <c r="D897" s="3">
        <v>195</v>
      </c>
    </row>
    <row r="898" spans="2:6" x14ac:dyDescent="0.25">
      <c r="B898" s="2" t="s">
        <v>771</v>
      </c>
      <c r="C898">
        <v>1600</v>
      </c>
      <c r="D898" s="3">
        <v>100</v>
      </c>
    </row>
    <row r="899" spans="2:6" x14ac:dyDescent="0.25">
      <c r="B899" s="2" t="s">
        <v>772</v>
      </c>
      <c r="C899">
        <v>1685</v>
      </c>
    </row>
    <row r="900" spans="2:6" x14ac:dyDescent="0.25">
      <c r="B900" s="2" t="s">
        <v>773</v>
      </c>
      <c r="C900">
        <v>1800</v>
      </c>
    </row>
    <row r="901" spans="2:6" x14ac:dyDescent="0.25">
      <c r="B901" s="2" t="s">
        <v>774</v>
      </c>
      <c r="C901">
        <f>4895+6000</f>
        <v>10895</v>
      </c>
      <c r="D901" s="3">
        <v>300</v>
      </c>
    </row>
    <row r="902" spans="2:6" x14ac:dyDescent="0.25">
      <c r="B902" s="2" t="s">
        <v>775</v>
      </c>
      <c r="C902">
        <v>1800</v>
      </c>
    </row>
    <row r="903" spans="2:6" x14ac:dyDescent="0.25">
      <c r="B903" s="2" t="s">
        <v>776</v>
      </c>
      <c r="C903">
        <v>2985</v>
      </c>
      <c r="D903" s="3">
        <v>300</v>
      </c>
    </row>
    <row r="904" spans="2:6" x14ac:dyDescent="0.25">
      <c r="B904" s="2" t="s">
        <v>777</v>
      </c>
      <c r="C904">
        <v>400</v>
      </c>
      <c r="D904" s="3">
        <v>200</v>
      </c>
    </row>
    <row r="905" spans="2:6" x14ac:dyDescent="0.25">
      <c r="B905" s="2" t="s">
        <v>778</v>
      </c>
      <c r="C905">
        <f>4900+6000</f>
        <v>10900</v>
      </c>
      <c r="D905" s="3">
        <v>100</v>
      </c>
    </row>
    <row r="906" spans="2:6" x14ac:dyDescent="0.25">
      <c r="B906" s="2" t="s">
        <v>779</v>
      </c>
      <c r="C906">
        <v>4900</v>
      </c>
      <c r="D906" s="3">
        <v>100</v>
      </c>
    </row>
    <row r="907" spans="2:6" x14ac:dyDescent="0.25">
      <c r="B907" s="2" t="s">
        <v>780</v>
      </c>
      <c r="C907">
        <v>100</v>
      </c>
    </row>
    <row r="908" spans="2:6" x14ac:dyDescent="0.25">
      <c r="B908" s="2" t="s">
        <v>781</v>
      </c>
      <c r="C908">
        <v>2400</v>
      </c>
      <c r="D908" s="3">
        <v>200</v>
      </c>
      <c r="F908" s="3">
        <v>1490</v>
      </c>
    </row>
    <row r="909" spans="2:6" x14ac:dyDescent="0.25">
      <c r="B909" s="2" t="s">
        <v>782</v>
      </c>
      <c r="C909">
        <v>1500</v>
      </c>
      <c r="D909" s="3">
        <v>100</v>
      </c>
      <c r="F909" s="3">
        <v>1490</v>
      </c>
    </row>
    <row r="910" spans="2:6" x14ac:dyDescent="0.25">
      <c r="B910" s="2" t="s">
        <v>783</v>
      </c>
      <c r="C910">
        <v>2100</v>
      </c>
      <c r="D910" s="3">
        <v>90</v>
      </c>
      <c r="F910" s="3">
        <v>1400</v>
      </c>
    </row>
    <row r="911" spans="2:6" x14ac:dyDescent="0.25">
      <c r="B911" s="2" t="s">
        <v>784</v>
      </c>
      <c r="C911">
        <v>1400</v>
      </c>
      <c r="F911" s="3">
        <v>1400</v>
      </c>
    </row>
    <row r="912" spans="2:6" x14ac:dyDescent="0.25">
      <c r="B912" s="2" t="s">
        <v>785</v>
      </c>
      <c r="C912">
        <v>2300</v>
      </c>
      <c r="D912" s="3">
        <v>100</v>
      </c>
      <c r="F912" s="3">
        <v>1400</v>
      </c>
    </row>
    <row r="913" spans="1:6" x14ac:dyDescent="0.25">
      <c r="B913" s="2" t="s">
        <v>786</v>
      </c>
      <c r="C913">
        <v>3295</v>
      </c>
      <c r="D913" s="3">
        <v>300</v>
      </c>
      <c r="F913" s="3">
        <v>90</v>
      </c>
    </row>
    <row r="914" spans="1:6" x14ac:dyDescent="0.25">
      <c r="B914" s="2" t="s">
        <v>787</v>
      </c>
      <c r="C914">
        <v>2000</v>
      </c>
      <c r="D914" s="3">
        <v>150</v>
      </c>
    </row>
    <row r="915" spans="1:6" x14ac:dyDescent="0.25">
      <c r="A915" t="s">
        <v>1037</v>
      </c>
      <c r="B915" s="2" t="s">
        <v>788</v>
      </c>
      <c r="C915">
        <v>25</v>
      </c>
    </row>
    <row r="916" spans="1:6" x14ac:dyDescent="0.25">
      <c r="B916" s="2" t="s">
        <v>789</v>
      </c>
      <c r="C916">
        <v>2785</v>
      </c>
      <c r="D916" s="3">
        <v>575</v>
      </c>
      <c r="F916" s="3">
        <v>6640</v>
      </c>
    </row>
    <row r="917" spans="1:6" x14ac:dyDescent="0.25">
      <c r="B917" s="2" t="s">
        <v>790</v>
      </c>
      <c r="C917">
        <f>11000+16000</f>
        <v>27000</v>
      </c>
      <c r="D917" s="3">
        <v>3000</v>
      </c>
      <c r="F917" s="3">
        <v>7576</v>
      </c>
    </row>
    <row r="918" spans="1:6" x14ac:dyDescent="0.25">
      <c r="B918" s="2" t="s">
        <v>791</v>
      </c>
      <c r="C918">
        <v>23200</v>
      </c>
      <c r="D918" s="3">
        <v>2800</v>
      </c>
      <c r="F918" s="3">
        <v>8028</v>
      </c>
    </row>
    <row r="919" spans="1:6" x14ac:dyDescent="0.25">
      <c r="B919" s="2" t="s">
        <v>792</v>
      </c>
      <c r="C919">
        <f>14200+16000</f>
        <v>30200</v>
      </c>
      <c r="D919" s="3">
        <v>3300</v>
      </c>
      <c r="F919" s="3">
        <v>7876</v>
      </c>
    </row>
    <row r="920" spans="1:6" x14ac:dyDescent="0.25">
      <c r="B920" s="2" t="s">
        <v>793</v>
      </c>
      <c r="C920">
        <v>3900</v>
      </c>
      <c r="D920" s="3">
        <v>200</v>
      </c>
      <c r="F920" s="3">
        <v>408</v>
      </c>
    </row>
    <row r="921" spans="1:6" x14ac:dyDescent="0.25">
      <c r="B921" s="2" t="s">
        <v>794</v>
      </c>
      <c r="C921">
        <v>6600</v>
      </c>
      <c r="D921" s="3">
        <v>100</v>
      </c>
      <c r="F921" s="3">
        <v>408</v>
      </c>
    </row>
    <row r="922" spans="1:6" x14ac:dyDescent="0.25">
      <c r="B922" s="2" t="s">
        <v>795</v>
      </c>
      <c r="C922">
        <f>3200+200</f>
        <v>3400</v>
      </c>
      <c r="D922" s="3">
        <v>800</v>
      </c>
      <c r="F922" s="3">
        <v>3008</v>
      </c>
    </row>
    <row r="923" spans="1:6" x14ac:dyDescent="0.25">
      <c r="B923" s="2" t="s">
        <v>796</v>
      </c>
      <c r="C923">
        <f>2600+10000</f>
        <v>12600</v>
      </c>
      <c r="D923" s="3">
        <v>1770</v>
      </c>
      <c r="F923" s="3">
        <v>9354</v>
      </c>
    </row>
    <row r="924" spans="1:6" x14ac:dyDescent="0.25">
      <c r="B924" s="2" t="s">
        <v>797</v>
      </c>
      <c r="C924">
        <v>11600</v>
      </c>
      <c r="D924" s="3">
        <v>700</v>
      </c>
    </row>
    <row r="925" spans="1:6" x14ac:dyDescent="0.25">
      <c r="B925" s="2" t="s">
        <v>798</v>
      </c>
      <c r="C925">
        <v>2500</v>
      </c>
      <c r="D925" s="3">
        <v>100</v>
      </c>
      <c r="F925" s="3">
        <v>408</v>
      </c>
    </row>
    <row r="926" spans="1:6" x14ac:dyDescent="0.25">
      <c r="A926" t="s">
        <v>1037</v>
      </c>
      <c r="B926" s="2" t="s">
        <v>799</v>
      </c>
      <c r="C926">
        <v>25</v>
      </c>
    </row>
    <row r="927" spans="1:6" x14ac:dyDescent="0.25">
      <c r="B927" s="2" t="s">
        <v>800</v>
      </c>
      <c r="C927">
        <v>1700</v>
      </c>
      <c r="D927" s="3">
        <v>200</v>
      </c>
      <c r="F927" s="3">
        <v>1890</v>
      </c>
    </row>
    <row r="928" spans="1:6" x14ac:dyDescent="0.25">
      <c r="B928" s="2" t="s">
        <v>801</v>
      </c>
      <c r="C928">
        <f>4700+600</f>
        <v>5300</v>
      </c>
      <c r="D928" s="3">
        <v>770</v>
      </c>
      <c r="F928" s="3">
        <v>5936</v>
      </c>
    </row>
    <row r="929" spans="1:6" x14ac:dyDescent="0.25">
      <c r="B929" s="2" t="s">
        <v>802</v>
      </c>
      <c r="C929">
        <v>2400</v>
      </c>
    </row>
    <row r="930" spans="1:6" x14ac:dyDescent="0.25">
      <c r="B930" s="2" t="s">
        <v>803</v>
      </c>
      <c r="C930">
        <f>7390+6100</f>
        <v>13490</v>
      </c>
      <c r="D930" s="3">
        <v>1000</v>
      </c>
      <c r="F930" s="3">
        <v>2790</v>
      </c>
    </row>
    <row r="931" spans="1:6" x14ac:dyDescent="0.25">
      <c r="A931" t="s">
        <v>1037</v>
      </c>
      <c r="B931" s="2" t="s">
        <v>804</v>
      </c>
      <c r="C931">
        <v>25</v>
      </c>
    </row>
    <row r="932" spans="1:6" x14ac:dyDescent="0.25">
      <c r="B932" s="2" t="s">
        <v>805</v>
      </c>
      <c r="C932">
        <v>1400</v>
      </c>
      <c r="D932" s="3">
        <v>100</v>
      </c>
    </row>
    <row r="933" spans="1:6" x14ac:dyDescent="0.25">
      <c r="A933" t="s">
        <v>1037</v>
      </c>
      <c r="B933" s="2" t="s">
        <v>806</v>
      </c>
      <c r="C933">
        <v>25</v>
      </c>
    </row>
    <row r="934" spans="1:6" x14ac:dyDescent="0.25">
      <c r="B934" s="2" t="s">
        <v>807</v>
      </c>
      <c r="C934">
        <v>893</v>
      </c>
      <c r="D934" s="3">
        <f>2400+1680</f>
        <v>4080</v>
      </c>
      <c r="F934" s="3">
        <v>4006</v>
      </c>
    </row>
    <row r="935" spans="1:6" x14ac:dyDescent="0.25">
      <c r="B935" s="2" t="s">
        <v>808</v>
      </c>
      <c r="C935">
        <v>6495</v>
      </c>
      <c r="D935" s="3">
        <v>300</v>
      </c>
      <c r="F935" s="3">
        <v>2822</v>
      </c>
    </row>
    <row r="936" spans="1:6" x14ac:dyDescent="0.25">
      <c r="B936" s="2" t="s">
        <v>809</v>
      </c>
      <c r="C936">
        <v>9500</v>
      </c>
      <c r="D936" s="3">
        <f>1290+90</f>
        <v>1380</v>
      </c>
      <c r="F936" s="3">
        <v>5688</v>
      </c>
    </row>
    <row r="937" spans="1:6" x14ac:dyDescent="0.25">
      <c r="B937" s="2" t="s">
        <v>810</v>
      </c>
      <c r="C937">
        <v>1900</v>
      </c>
      <c r="D937" s="3">
        <v>200</v>
      </c>
      <c r="F937" s="3">
        <v>408</v>
      </c>
    </row>
    <row r="938" spans="1:6" x14ac:dyDescent="0.25">
      <c r="B938" s="2" t="s">
        <v>811</v>
      </c>
      <c r="C938">
        <f>2400+200</f>
        <v>2600</v>
      </c>
      <c r="D938" s="3">
        <v>100</v>
      </c>
      <c r="F938" s="3">
        <v>3120</v>
      </c>
    </row>
    <row r="939" spans="1:6" x14ac:dyDescent="0.25">
      <c r="B939" s="2" t="s">
        <v>812</v>
      </c>
      <c r="C939">
        <v>2600</v>
      </c>
      <c r="F939" s="3">
        <v>4304</v>
      </c>
    </row>
    <row r="940" spans="1:6" x14ac:dyDescent="0.25">
      <c r="B940" s="2" t="s">
        <v>813</v>
      </c>
      <c r="C940">
        <v>1400</v>
      </c>
      <c r="D940" s="3">
        <v>100</v>
      </c>
    </row>
    <row r="941" spans="1:6" x14ac:dyDescent="0.25">
      <c r="B941" s="2" t="s">
        <v>814</v>
      </c>
      <c r="C941">
        <f>1400+200</f>
        <v>1600</v>
      </c>
    </row>
    <row r="942" spans="1:6" x14ac:dyDescent="0.25">
      <c r="B942" s="2" t="s">
        <v>815</v>
      </c>
      <c r="C942">
        <v>1700</v>
      </c>
    </row>
    <row r="943" spans="1:6" x14ac:dyDescent="0.25">
      <c r="B943" s="2" t="s">
        <v>816</v>
      </c>
      <c r="C943">
        <v>700</v>
      </c>
    </row>
    <row r="944" spans="1:6" x14ac:dyDescent="0.25">
      <c r="B944" s="2" t="s">
        <v>817</v>
      </c>
      <c r="C944">
        <v>500</v>
      </c>
      <c r="F944" s="3">
        <v>2600</v>
      </c>
    </row>
    <row r="945" spans="2:6" x14ac:dyDescent="0.25">
      <c r="B945" s="2" t="s">
        <v>818</v>
      </c>
      <c r="C945">
        <v>800</v>
      </c>
      <c r="D945" s="3">
        <v>200</v>
      </c>
      <c r="F945" s="3">
        <v>3938</v>
      </c>
    </row>
    <row r="946" spans="2:6" x14ac:dyDescent="0.25">
      <c r="B946" s="2" t="s">
        <v>819</v>
      </c>
      <c r="C946">
        <v>1700</v>
      </c>
    </row>
    <row r="947" spans="2:6" x14ac:dyDescent="0.25">
      <c r="B947" s="2" t="s">
        <v>820</v>
      </c>
      <c r="C947">
        <v>1795</v>
      </c>
    </row>
    <row r="948" spans="2:6" x14ac:dyDescent="0.25">
      <c r="B948" s="2" t="s">
        <v>821</v>
      </c>
      <c r="C948">
        <v>400</v>
      </c>
    </row>
    <row r="949" spans="2:6" x14ac:dyDescent="0.25">
      <c r="B949" s="2" t="s">
        <v>1033</v>
      </c>
      <c r="D949" s="3">
        <v>190</v>
      </c>
    </row>
    <row r="950" spans="2:6" x14ac:dyDescent="0.25">
      <c r="B950" s="2" t="s">
        <v>822</v>
      </c>
      <c r="C950">
        <v>1390</v>
      </c>
      <c r="D950" s="3">
        <v>85</v>
      </c>
      <c r="F950" s="3">
        <v>6172</v>
      </c>
    </row>
    <row r="951" spans="2:6" x14ac:dyDescent="0.25">
      <c r="B951" s="2" t="s">
        <v>823</v>
      </c>
      <c r="C951">
        <v>700</v>
      </c>
    </row>
    <row r="952" spans="2:6" x14ac:dyDescent="0.25">
      <c r="B952" s="2" t="s">
        <v>824</v>
      </c>
      <c r="C952">
        <v>860</v>
      </c>
      <c r="D952" s="3">
        <v>90</v>
      </c>
    </row>
    <row r="953" spans="2:6" x14ac:dyDescent="0.25">
      <c r="B953" s="2" t="s">
        <v>825</v>
      </c>
      <c r="C953">
        <v>1000</v>
      </c>
      <c r="F953" s="3">
        <v>6082</v>
      </c>
    </row>
    <row r="954" spans="2:6" x14ac:dyDescent="0.25">
      <c r="B954" s="2" t="s">
        <v>826</v>
      </c>
      <c r="C954">
        <v>1000</v>
      </c>
      <c r="D954" s="3">
        <v>100</v>
      </c>
      <c r="F954" s="3">
        <v>5294</v>
      </c>
    </row>
    <row r="955" spans="2:6" x14ac:dyDescent="0.25">
      <c r="B955" s="2" t="s">
        <v>827</v>
      </c>
      <c r="C955">
        <v>2890</v>
      </c>
      <c r="D955" s="3">
        <v>500</v>
      </c>
      <c r="F955" s="3">
        <v>4854</v>
      </c>
    </row>
    <row r="956" spans="2:6" x14ac:dyDescent="0.25">
      <c r="B956" s="2" t="s">
        <v>828</v>
      </c>
      <c r="C956">
        <v>1100</v>
      </c>
      <c r="D956" s="3">
        <v>90</v>
      </c>
      <c r="F956" s="3">
        <v>7082</v>
      </c>
    </row>
    <row r="957" spans="2:6" x14ac:dyDescent="0.25">
      <c r="B957" s="2" t="s">
        <v>829</v>
      </c>
      <c r="C957">
        <v>10800</v>
      </c>
      <c r="D957" s="3">
        <v>400</v>
      </c>
    </row>
    <row r="958" spans="2:6" x14ac:dyDescent="0.25">
      <c r="B958" s="2" t="s">
        <v>830</v>
      </c>
      <c r="C958">
        <v>700</v>
      </c>
    </row>
    <row r="959" spans="2:6" x14ac:dyDescent="0.25">
      <c r="B959" s="2" t="s">
        <v>831</v>
      </c>
      <c r="C959">
        <v>11000</v>
      </c>
      <c r="D959" s="3">
        <v>300</v>
      </c>
    </row>
    <row r="960" spans="2:6" x14ac:dyDescent="0.25">
      <c r="B960" s="2" t="s">
        <v>832</v>
      </c>
      <c r="C960">
        <v>2195</v>
      </c>
    </row>
    <row r="961" spans="1:6" x14ac:dyDescent="0.25">
      <c r="B961" s="2" t="s">
        <v>833</v>
      </c>
      <c r="C961">
        <v>8300</v>
      </c>
      <c r="D961" s="3">
        <v>300</v>
      </c>
    </row>
    <row r="962" spans="1:6" x14ac:dyDescent="0.25">
      <c r="B962" s="2" t="s">
        <v>834</v>
      </c>
      <c r="C962">
        <v>9900</v>
      </c>
      <c r="D962" s="3">
        <v>300</v>
      </c>
      <c r="F962" s="3">
        <v>5852</v>
      </c>
    </row>
    <row r="963" spans="1:6" x14ac:dyDescent="0.25">
      <c r="B963" s="2" t="s">
        <v>835</v>
      </c>
      <c r="C963">
        <v>10900</v>
      </c>
      <c r="D963" s="3">
        <v>100</v>
      </c>
    </row>
    <row r="964" spans="1:6" x14ac:dyDescent="0.25">
      <c r="B964" s="2" t="s">
        <v>836</v>
      </c>
      <c r="C964">
        <v>8400</v>
      </c>
      <c r="D964" s="3">
        <v>300</v>
      </c>
      <c r="F964" s="3">
        <v>5442</v>
      </c>
    </row>
    <row r="965" spans="1:6" x14ac:dyDescent="0.25">
      <c r="B965" s="2" t="s">
        <v>837</v>
      </c>
      <c r="C965">
        <v>600</v>
      </c>
      <c r="F965" s="3">
        <v>408</v>
      </c>
    </row>
    <row r="966" spans="1:6" x14ac:dyDescent="0.25">
      <c r="B966" s="2" t="s">
        <v>838</v>
      </c>
      <c r="C966">
        <f>1700+6000</f>
        <v>7700</v>
      </c>
      <c r="D966" s="3">
        <v>200</v>
      </c>
      <c r="F966" s="3">
        <v>456</v>
      </c>
    </row>
    <row r="967" spans="1:6" x14ac:dyDescent="0.25">
      <c r="B967" s="2" t="s">
        <v>839</v>
      </c>
      <c r="C967">
        <v>2500</v>
      </c>
      <c r="D967" s="3">
        <v>100</v>
      </c>
      <c r="F967" s="3">
        <v>2900</v>
      </c>
    </row>
    <row r="968" spans="1:6" x14ac:dyDescent="0.25">
      <c r="B968" s="2" t="s">
        <v>840</v>
      </c>
      <c r="C968">
        <f>5300+11000</f>
        <v>16300</v>
      </c>
      <c r="D968" s="3">
        <v>1990</v>
      </c>
      <c r="F968" s="3">
        <v>7086</v>
      </c>
    </row>
    <row r="969" spans="1:6" x14ac:dyDescent="0.25">
      <c r="B969" s="2" t="s">
        <v>841</v>
      </c>
      <c r="C969">
        <v>400</v>
      </c>
    </row>
    <row r="970" spans="1:6" x14ac:dyDescent="0.25">
      <c r="B970" s="2" t="s">
        <v>842</v>
      </c>
      <c r="C970">
        <v>400</v>
      </c>
    </row>
    <row r="971" spans="1:6" x14ac:dyDescent="0.25">
      <c r="B971" s="2" t="s">
        <v>843</v>
      </c>
      <c r="C971">
        <v>400</v>
      </c>
    </row>
    <row r="972" spans="1:6" x14ac:dyDescent="0.25">
      <c r="B972" s="2" t="s">
        <v>844</v>
      </c>
      <c r="C972">
        <f>1200+595</f>
        <v>1795</v>
      </c>
      <c r="F972" s="3">
        <v>3624</v>
      </c>
    </row>
    <row r="973" spans="1:6" x14ac:dyDescent="0.25">
      <c r="B973" s="2" t="s">
        <v>845</v>
      </c>
      <c r="C973">
        <v>1200</v>
      </c>
      <c r="D973" s="3">
        <v>100</v>
      </c>
      <c r="F973" s="3">
        <v>204</v>
      </c>
    </row>
    <row r="974" spans="1:6" x14ac:dyDescent="0.25">
      <c r="B974" s="2" t="s">
        <v>846</v>
      </c>
      <c r="C974">
        <v>100</v>
      </c>
    </row>
    <row r="975" spans="1:6" x14ac:dyDescent="0.25">
      <c r="B975" s="2" t="s">
        <v>847</v>
      </c>
      <c r="C975">
        <v>300</v>
      </c>
    </row>
    <row r="976" spans="1:6" x14ac:dyDescent="0.25">
      <c r="A976" t="s">
        <v>1037</v>
      </c>
      <c r="B976" s="2" t="s">
        <v>848</v>
      </c>
      <c r="C976">
        <v>25</v>
      </c>
    </row>
    <row r="977" spans="2:6" x14ac:dyDescent="0.25">
      <c r="B977" s="2" t="s">
        <v>849</v>
      </c>
      <c r="C977">
        <v>1800</v>
      </c>
    </row>
    <row r="978" spans="2:6" x14ac:dyDescent="0.25">
      <c r="B978" s="2" t="s">
        <v>850</v>
      </c>
      <c r="C978">
        <v>2300</v>
      </c>
      <c r="D978" s="3">
        <v>190</v>
      </c>
    </row>
    <row r="979" spans="2:6" x14ac:dyDescent="0.25">
      <c r="B979" s="2" t="s">
        <v>851</v>
      </c>
      <c r="C979">
        <f>1100+6000</f>
        <v>7100</v>
      </c>
      <c r="D979" s="3">
        <v>875</v>
      </c>
    </row>
    <row r="980" spans="2:6" x14ac:dyDescent="0.25">
      <c r="B980" s="2" t="s">
        <v>852</v>
      </c>
      <c r="C980">
        <v>2700</v>
      </c>
      <c r="D980" s="3">
        <v>290</v>
      </c>
    </row>
    <row r="981" spans="2:6" x14ac:dyDescent="0.25">
      <c r="B981" s="2" t="s">
        <v>853</v>
      </c>
      <c r="C981">
        <f>1425+6000</f>
        <v>7425</v>
      </c>
      <c r="D981" s="3">
        <v>400</v>
      </c>
    </row>
    <row r="982" spans="2:6" x14ac:dyDescent="0.25">
      <c r="B982" s="2" t="s">
        <v>854</v>
      </c>
      <c r="C982">
        <f>2090+6000</f>
        <v>8090</v>
      </c>
      <c r="D982" s="3">
        <v>700</v>
      </c>
    </row>
    <row r="983" spans="2:6" x14ac:dyDescent="0.25">
      <c r="B983" s="2" t="s">
        <v>1188</v>
      </c>
      <c r="F983" s="3">
        <v>402</v>
      </c>
    </row>
    <row r="984" spans="2:6" x14ac:dyDescent="0.25">
      <c r="B984" s="2" t="s">
        <v>855</v>
      </c>
      <c r="C984">
        <v>300</v>
      </c>
    </row>
    <row r="985" spans="2:6" x14ac:dyDescent="0.25">
      <c r="B985" s="2" t="s">
        <v>856</v>
      </c>
      <c r="C985">
        <v>1300</v>
      </c>
      <c r="D985" s="3">
        <v>100</v>
      </c>
    </row>
    <row r="986" spans="2:6" x14ac:dyDescent="0.25">
      <c r="B986" s="2" t="s">
        <v>857</v>
      </c>
      <c r="C986">
        <v>300</v>
      </c>
    </row>
    <row r="987" spans="2:6" x14ac:dyDescent="0.25">
      <c r="B987" s="2" t="s">
        <v>858</v>
      </c>
      <c r="C987">
        <v>200</v>
      </c>
    </row>
    <row r="988" spans="2:6" x14ac:dyDescent="0.25">
      <c r="B988" s="2" t="s">
        <v>859</v>
      </c>
      <c r="C988">
        <v>1700</v>
      </c>
      <c r="F988" s="3">
        <v>804</v>
      </c>
    </row>
    <row r="989" spans="2:6" x14ac:dyDescent="0.25">
      <c r="B989" s="2" t="s">
        <v>860</v>
      </c>
      <c r="C989">
        <v>1900</v>
      </c>
    </row>
    <row r="990" spans="2:6" x14ac:dyDescent="0.25">
      <c r="B990" s="2" t="s">
        <v>861</v>
      </c>
      <c r="C990">
        <v>970</v>
      </c>
    </row>
    <row r="991" spans="2:6" x14ac:dyDescent="0.25">
      <c r="B991" s="2" t="s">
        <v>862</v>
      </c>
      <c r="C991">
        <v>1200</v>
      </c>
    </row>
    <row r="992" spans="2:6" x14ac:dyDescent="0.25">
      <c r="B992" s="2" t="s">
        <v>863</v>
      </c>
      <c r="C992">
        <v>100</v>
      </c>
    </row>
    <row r="993" spans="1:6" x14ac:dyDescent="0.25">
      <c r="B993" s="2" t="s">
        <v>864</v>
      </c>
      <c r="C993">
        <v>300</v>
      </c>
    </row>
    <row r="994" spans="1:6" x14ac:dyDescent="0.25">
      <c r="B994" s="2" t="s">
        <v>865</v>
      </c>
      <c r="C994">
        <v>100</v>
      </c>
    </row>
    <row r="995" spans="1:6" x14ac:dyDescent="0.25">
      <c r="B995" s="2" t="s">
        <v>866</v>
      </c>
      <c r="C995">
        <v>990</v>
      </c>
    </row>
    <row r="996" spans="1:6" x14ac:dyDescent="0.25">
      <c r="B996" s="2" t="s">
        <v>867</v>
      </c>
      <c r="C996">
        <v>300</v>
      </c>
      <c r="D996" s="3">
        <v>100</v>
      </c>
      <c r="F996" s="3">
        <v>402</v>
      </c>
    </row>
    <row r="997" spans="1:6" x14ac:dyDescent="0.25">
      <c r="B997" s="2" t="s">
        <v>868</v>
      </c>
      <c r="C997">
        <v>100</v>
      </c>
    </row>
    <row r="998" spans="1:6" x14ac:dyDescent="0.25">
      <c r="B998" s="2" t="s">
        <v>869</v>
      </c>
      <c r="C998">
        <f>390</f>
        <v>390</v>
      </c>
      <c r="F998" s="3">
        <v>402</v>
      </c>
    </row>
    <row r="999" spans="1:6" x14ac:dyDescent="0.25">
      <c r="B999" s="2" t="s">
        <v>870</v>
      </c>
      <c r="C999">
        <f>800+5800</f>
        <v>6600</v>
      </c>
      <c r="D999" s="3">
        <v>100</v>
      </c>
      <c r="F999" s="3">
        <v>4840</v>
      </c>
    </row>
    <row r="1000" spans="1:6" x14ac:dyDescent="0.25">
      <c r="B1000" s="2" t="s">
        <v>871</v>
      </c>
      <c r="C1000">
        <v>100</v>
      </c>
      <c r="D1000" s="3">
        <v>195</v>
      </c>
      <c r="F1000" s="3">
        <v>402</v>
      </c>
    </row>
    <row r="1001" spans="1:6" x14ac:dyDescent="0.25">
      <c r="B1001" s="2" t="s">
        <v>872</v>
      </c>
      <c r="C1001">
        <v>1095</v>
      </c>
    </row>
    <row r="1002" spans="1:6" x14ac:dyDescent="0.25">
      <c r="B1002" s="2" t="s">
        <v>873</v>
      </c>
      <c r="C1002">
        <v>3190</v>
      </c>
      <c r="F1002" s="3">
        <v>402</v>
      </c>
    </row>
    <row r="1003" spans="1:6" x14ac:dyDescent="0.25">
      <c r="B1003" s="2" t="s">
        <v>874</v>
      </c>
      <c r="C1003">
        <v>1070</v>
      </c>
      <c r="D1003" s="3">
        <v>100</v>
      </c>
    </row>
    <row r="1004" spans="1:6" x14ac:dyDescent="0.25">
      <c r="B1004" s="2" t="s">
        <v>875</v>
      </c>
      <c r="C1004">
        <v>470</v>
      </c>
      <c r="D1004" s="3">
        <v>100</v>
      </c>
    </row>
    <row r="1005" spans="1:6" x14ac:dyDescent="0.25">
      <c r="A1005" t="s">
        <v>1037</v>
      </c>
      <c r="B1005" s="2" t="s">
        <v>876</v>
      </c>
      <c r="C1005">
        <v>25</v>
      </c>
    </row>
    <row r="1006" spans="1:6" x14ac:dyDescent="0.25">
      <c r="B1006" s="2" t="s">
        <v>877</v>
      </c>
      <c r="C1006">
        <v>2300</v>
      </c>
    </row>
    <row r="1007" spans="1:6" x14ac:dyDescent="0.25">
      <c r="B1007" s="2" t="s">
        <v>878</v>
      </c>
      <c r="C1007">
        <v>300</v>
      </c>
    </row>
    <row r="1008" spans="1:6" x14ac:dyDescent="0.25">
      <c r="B1008" s="2" t="s">
        <v>879</v>
      </c>
      <c r="C1008">
        <v>1300</v>
      </c>
      <c r="D1008" s="3">
        <v>200</v>
      </c>
      <c r="F1008" s="3">
        <v>1934</v>
      </c>
    </row>
    <row r="1009" spans="2:6" x14ac:dyDescent="0.25">
      <c r="B1009" s="2" t="s">
        <v>880</v>
      </c>
      <c r="C1009">
        <v>1000</v>
      </c>
      <c r="D1009" s="3">
        <v>295</v>
      </c>
      <c r="F1009" s="3">
        <v>1934</v>
      </c>
    </row>
    <row r="1010" spans="2:6" x14ac:dyDescent="0.25">
      <c r="B1010" s="2" t="s">
        <v>881</v>
      </c>
      <c r="C1010">
        <v>200</v>
      </c>
      <c r="D1010" s="3">
        <v>80</v>
      </c>
      <c r="F1010" s="3">
        <v>1700</v>
      </c>
    </row>
    <row r="1011" spans="2:6" x14ac:dyDescent="0.25">
      <c r="B1011" s="2" t="s">
        <v>882</v>
      </c>
      <c r="C1011">
        <v>1900</v>
      </c>
      <c r="D1011" s="3">
        <v>200</v>
      </c>
      <c r="F1011" s="3">
        <v>1628</v>
      </c>
    </row>
    <row r="1012" spans="2:6" x14ac:dyDescent="0.25">
      <c r="B1012" s="2" t="s">
        <v>883</v>
      </c>
      <c r="C1012">
        <v>1300</v>
      </c>
    </row>
    <row r="1013" spans="2:6" x14ac:dyDescent="0.25">
      <c r="B1013" s="2" t="s">
        <v>884</v>
      </c>
      <c r="C1013">
        <v>100</v>
      </c>
      <c r="D1013" s="3">
        <v>100</v>
      </c>
    </row>
    <row r="1014" spans="2:6" x14ac:dyDescent="0.25">
      <c r="B1014" s="2" t="s">
        <v>885</v>
      </c>
      <c r="C1014">
        <v>1900</v>
      </c>
    </row>
    <row r="1015" spans="2:6" x14ac:dyDescent="0.25">
      <c r="B1015" s="2" t="s">
        <v>886</v>
      </c>
      <c r="C1015">
        <f>6785+200</f>
        <v>6985</v>
      </c>
      <c r="D1015" s="3">
        <v>1685</v>
      </c>
    </row>
    <row r="1016" spans="2:6" x14ac:dyDescent="0.25">
      <c r="B1016" s="2" t="s">
        <v>887</v>
      </c>
      <c r="C1016">
        <v>3200</v>
      </c>
      <c r="D1016" s="3">
        <v>100</v>
      </c>
    </row>
    <row r="1017" spans="2:6" x14ac:dyDescent="0.25">
      <c r="B1017" s="2" t="s">
        <v>888</v>
      </c>
      <c r="C1017">
        <v>200</v>
      </c>
      <c r="D1017" s="3">
        <v>100</v>
      </c>
    </row>
    <row r="1018" spans="2:6" x14ac:dyDescent="0.25">
      <c r="B1018" s="2" t="s">
        <v>889</v>
      </c>
      <c r="C1018">
        <v>1400</v>
      </c>
    </row>
    <row r="1019" spans="2:6" x14ac:dyDescent="0.25">
      <c r="B1019" s="2" t="s">
        <v>890</v>
      </c>
      <c r="C1019">
        <f>3250+200</f>
        <v>3450</v>
      </c>
      <c r="D1019" s="3">
        <v>275</v>
      </c>
    </row>
    <row r="1020" spans="2:6" x14ac:dyDescent="0.25">
      <c r="B1020" s="2" t="s">
        <v>891</v>
      </c>
      <c r="C1020">
        <v>1100</v>
      </c>
      <c r="D1020" s="3">
        <v>100</v>
      </c>
    </row>
    <row r="1021" spans="2:6" x14ac:dyDescent="0.25">
      <c r="B1021" s="2" t="s">
        <v>892</v>
      </c>
      <c r="C1021">
        <v>6500</v>
      </c>
      <c r="D1021" s="3">
        <v>4300</v>
      </c>
    </row>
    <row r="1022" spans="2:6" x14ac:dyDescent="0.25">
      <c r="B1022" s="2" t="s">
        <v>893</v>
      </c>
      <c r="C1022">
        <v>1675</v>
      </c>
      <c r="D1022" s="3">
        <v>495</v>
      </c>
    </row>
    <row r="1023" spans="2:6" x14ac:dyDescent="0.25">
      <c r="B1023" s="2" t="s">
        <v>894</v>
      </c>
      <c r="C1023">
        <v>300</v>
      </c>
    </row>
    <row r="1024" spans="2:6" x14ac:dyDescent="0.25">
      <c r="B1024" s="2" t="s">
        <v>895</v>
      </c>
      <c r="C1024">
        <v>3500</v>
      </c>
      <c r="D1024" s="3">
        <v>200</v>
      </c>
    </row>
    <row r="1025" spans="1:6" x14ac:dyDescent="0.25">
      <c r="B1025" s="2" t="s">
        <v>896</v>
      </c>
      <c r="C1025">
        <v>1300</v>
      </c>
    </row>
    <row r="1026" spans="1:6" x14ac:dyDescent="0.25">
      <c r="B1026" s="2" t="s">
        <v>1034</v>
      </c>
      <c r="F1026" s="3">
        <v>402</v>
      </c>
    </row>
    <row r="1027" spans="1:6" x14ac:dyDescent="0.25">
      <c r="B1027" s="2" t="s">
        <v>1189</v>
      </c>
      <c r="F1027" s="3">
        <v>402</v>
      </c>
    </row>
    <row r="1028" spans="1:6" x14ac:dyDescent="0.25">
      <c r="B1028" s="2" t="s">
        <v>897</v>
      </c>
      <c r="C1028">
        <v>3770</v>
      </c>
    </row>
    <row r="1029" spans="1:6" x14ac:dyDescent="0.25">
      <c r="A1029" t="s">
        <v>1038</v>
      </c>
      <c r="B1029" s="2" t="s">
        <v>898</v>
      </c>
      <c r="C1029">
        <v>501</v>
      </c>
    </row>
    <row r="1030" spans="1:6" x14ac:dyDescent="0.25">
      <c r="A1030" t="s">
        <v>1038</v>
      </c>
      <c r="B1030" s="2" t="s">
        <v>899</v>
      </c>
      <c r="C1030">
        <v>2218</v>
      </c>
    </row>
    <row r="1031" spans="1:6" x14ac:dyDescent="0.25">
      <c r="A1031" t="s">
        <v>1038</v>
      </c>
      <c r="B1031" s="2" t="s">
        <v>900</v>
      </c>
      <c r="C1031">
        <v>241</v>
      </c>
    </row>
    <row r="1032" spans="1:6" x14ac:dyDescent="0.25">
      <c r="A1032" t="s">
        <v>1038</v>
      </c>
      <c r="B1032" s="2" t="s">
        <v>901</v>
      </c>
      <c r="C1032">
        <v>2604</v>
      </c>
    </row>
    <row r="1033" spans="1:6" x14ac:dyDescent="0.25">
      <c r="A1033" t="s">
        <v>1038</v>
      </c>
      <c r="B1033" s="2" t="s">
        <v>902</v>
      </c>
      <c r="C1033">
        <v>2088</v>
      </c>
    </row>
    <row r="1034" spans="1:6" x14ac:dyDescent="0.25">
      <c r="A1034" t="s">
        <v>1038</v>
      </c>
      <c r="B1034" s="2" t="s">
        <v>903</v>
      </c>
      <c r="C1034">
        <v>336</v>
      </c>
    </row>
    <row r="1035" spans="1:6" x14ac:dyDescent="0.25">
      <c r="A1035" t="s">
        <v>1038</v>
      </c>
      <c r="B1035" s="2" t="s">
        <v>904</v>
      </c>
      <c r="C1035">
        <v>537</v>
      </c>
    </row>
    <row r="1036" spans="1:6" x14ac:dyDescent="0.25">
      <c r="A1036" t="s">
        <v>1038</v>
      </c>
      <c r="B1036" s="2" t="s">
        <v>905</v>
      </c>
      <c r="C1036">
        <v>1911</v>
      </c>
    </row>
    <row r="1037" spans="1:6" x14ac:dyDescent="0.25">
      <c r="A1037" t="s">
        <v>1038</v>
      </c>
      <c r="B1037" s="2" t="s">
        <v>906</v>
      </c>
      <c r="C1037">
        <v>2632</v>
      </c>
    </row>
    <row r="1038" spans="1:6" x14ac:dyDescent="0.25">
      <c r="A1038" t="s">
        <v>1038</v>
      </c>
      <c r="B1038" s="2" t="s">
        <v>907</v>
      </c>
      <c r="C1038">
        <v>9481</v>
      </c>
    </row>
    <row r="1039" spans="1:6" x14ac:dyDescent="0.25">
      <c r="A1039" t="s">
        <v>1038</v>
      </c>
      <c r="B1039" s="2" t="s">
        <v>908</v>
      </c>
      <c r="C1039">
        <v>1031</v>
      </c>
    </row>
    <row r="1040" spans="1:6" x14ac:dyDescent="0.25">
      <c r="B1040" s="2" t="s">
        <v>909</v>
      </c>
      <c r="C1040">
        <v>2325</v>
      </c>
      <c r="D1040" s="3">
        <v>595</v>
      </c>
      <c r="F1040" s="3">
        <v>612</v>
      </c>
    </row>
    <row r="1041" spans="1:6" x14ac:dyDescent="0.25">
      <c r="B1041" s="2" t="s">
        <v>910</v>
      </c>
      <c r="C1041">
        <v>5725</v>
      </c>
      <c r="D1041" s="3">
        <v>500</v>
      </c>
      <c r="F1041" s="3">
        <v>612</v>
      </c>
    </row>
    <row r="1042" spans="1:6" x14ac:dyDescent="0.25">
      <c r="B1042" s="2" t="s">
        <v>911</v>
      </c>
      <c r="C1042">
        <v>100</v>
      </c>
      <c r="D1042" s="3">
        <v>100</v>
      </c>
    </row>
    <row r="1043" spans="1:6" x14ac:dyDescent="0.25">
      <c r="B1043" s="2" t="s">
        <v>912</v>
      </c>
      <c r="C1043">
        <v>3100</v>
      </c>
      <c r="D1043" s="3">
        <v>800</v>
      </c>
      <c r="F1043" s="3">
        <v>612</v>
      </c>
    </row>
    <row r="1044" spans="1:6" x14ac:dyDescent="0.25">
      <c r="A1044" t="s">
        <v>1037</v>
      </c>
      <c r="B1044" s="2" t="s">
        <v>913</v>
      </c>
      <c r="C1044">
        <v>50</v>
      </c>
    </row>
    <row r="1045" spans="1:6" x14ac:dyDescent="0.25">
      <c r="B1045" s="2" t="s">
        <v>1061</v>
      </c>
      <c r="D1045" s="3">
        <v>100</v>
      </c>
    </row>
    <row r="1046" spans="1:6" x14ac:dyDescent="0.25">
      <c r="B1046" s="2" t="s">
        <v>914</v>
      </c>
      <c r="C1046">
        <v>3590</v>
      </c>
      <c r="D1046" s="3">
        <v>100</v>
      </c>
      <c r="F1046" s="3">
        <v>612</v>
      </c>
    </row>
    <row r="1047" spans="1:6" x14ac:dyDescent="0.25">
      <c r="B1047" s="2" t="s">
        <v>915</v>
      </c>
      <c r="C1047">
        <v>3600</v>
      </c>
      <c r="D1047" s="3">
        <v>195</v>
      </c>
      <c r="F1047" s="3">
        <v>612</v>
      </c>
    </row>
    <row r="1048" spans="1:6" x14ac:dyDescent="0.25">
      <c r="A1048" t="s">
        <v>1037</v>
      </c>
      <c r="B1048" s="2" t="s">
        <v>916</v>
      </c>
      <c r="C1048">
        <v>25</v>
      </c>
    </row>
    <row r="1049" spans="1:6" x14ac:dyDescent="0.25">
      <c r="B1049" s="2" t="s">
        <v>917</v>
      </c>
      <c r="C1049">
        <v>900</v>
      </c>
    </row>
    <row r="1050" spans="1:6" x14ac:dyDescent="0.25">
      <c r="A1050" t="s">
        <v>1037</v>
      </c>
      <c r="B1050" s="2" t="s">
        <v>918</v>
      </c>
      <c r="C1050">
        <v>25</v>
      </c>
    </row>
    <row r="1051" spans="1:6" x14ac:dyDescent="0.25">
      <c r="B1051" s="2" t="s">
        <v>919</v>
      </c>
      <c r="C1051">
        <v>2000</v>
      </c>
      <c r="F1051" s="3">
        <v>2890</v>
      </c>
    </row>
    <row r="1052" spans="1:6" x14ac:dyDescent="0.25">
      <c r="A1052" t="s">
        <v>1037</v>
      </c>
      <c r="B1052" s="2" t="s">
        <v>920</v>
      </c>
      <c r="C1052">
        <v>25</v>
      </c>
    </row>
    <row r="1053" spans="1:6" x14ac:dyDescent="0.25">
      <c r="B1053" s="2" t="s">
        <v>921</v>
      </c>
      <c r="C1053">
        <v>1600</v>
      </c>
      <c r="F1053" s="3">
        <v>3090</v>
      </c>
    </row>
    <row r="1054" spans="1:6" x14ac:dyDescent="0.25">
      <c r="B1054" s="2" t="s">
        <v>922</v>
      </c>
      <c r="C1054">
        <v>880</v>
      </c>
      <c r="F1054" s="3">
        <v>3000</v>
      </c>
    </row>
    <row r="1055" spans="1:6" x14ac:dyDescent="0.25">
      <c r="B1055" s="2" t="s">
        <v>923</v>
      </c>
      <c r="C1055">
        <v>1895</v>
      </c>
      <c r="F1055" s="3">
        <v>2000</v>
      </c>
    </row>
    <row r="1056" spans="1:6" x14ac:dyDescent="0.25">
      <c r="B1056" s="2" t="s">
        <v>924</v>
      </c>
      <c r="C1056">
        <v>2100</v>
      </c>
      <c r="D1056" s="3">
        <v>100</v>
      </c>
      <c r="F1056" s="3">
        <v>3190</v>
      </c>
    </row>
    <row r="1057" spans="1:6" x14ac:dyDescent="0.25">
      <c r="B1057" s="2" t="s">
        <v>925</v>
      </c>
      <c r="C1057">
        <v>900</v>
      </c>
    </row>
    <row r="1058" spans="1:6" x14ac:dyDescent="0.25">
      <c r="B1058" s="2" t="s">
        <v>926</v>
      </c>
      <c r="C1058">
        <v>900</v>
      </c>
    </row>
    <row r="1059" spans="1:6" x14ac:dyDescent="0.25">
      <c r="B1059" s="2" t="s">
        <v>927</v>
      </c>
      <c r="C1059">
        <v>2100</v>
      </c>
      <c r="D1059" s="3">
        <v>400</v>
      </c>
      <c r="F1059" s="3">
        <v>3200</v>
      </c>
    </row>
    <row r="1060" spans="1:6" x14ac:dyDescent="0.25">
      <c r="B1060" s="2" t="s">
        <v>928</v>
      </c>
      <c r="C1060">
        <v>800</v>
      </c>
    </row>
    <row r="1061" spans="1:6" x14ac:dyDescent="0.25">
      <c r="A1061" t="s">
        <v>1190</v>
      </c>
      <c r="B1061" s="2" t="s">
        <v>929</v>
      </c>
      <c r="C1061">
        <v>1100</v>
      </c>
      <c r="D1061" s="3">
        <v>550</v>
      </c>
    </row>
    <row r="1062" spans="1:6" x14ac:dyDescent="0.25">
      <c r="A1062" t="s">
        <v>1190</v>
      </c>
      <c r="B1062" s="2" t="s">
        <v>930</v>
      </c>
      <c r="C1062">
        <v>500</v>
      </c>
      <c r="D1062" s="3">
        <v>200</v>
      </c>
    </row>
    <row r="1063" spans="1:6" x14ac:dyDescent="0.25">
      <c r="B1063" s="2" t="s">
        <v>931</v>
      </c>
      <c r="C1063">
        <v>2000</v>
      </c>
    </row>
    <row r="1064" spans="1:6" x14ac:dyDescent="0.25">
      <c r="B1064" s="2" t="s">
        <v>932</v>
      </c>
      <c r="C1064">
        <v>1600</v>
      </c>
    </row>
    <row r="1065" spans="1:6" x14ac:dyDescent="0.25">
      <c r="B1065" s="2" t="s">
        <v>933</v>
      </c>
      <c r="C1065">
        <v>4300</v>
      </c>
      <c r="D1065" s="3">
        <v>900</v>
      </c>
      <c r="F1065" s="3">
        <v>6086</v>
      </c>
    </row>
    <row r="1066" spans="1:6" x14ac:dyDescent="0.25">
      <c r="A1066" t="s">
        <v>1037</v>
      </c>
      <c r="B1066" s="2" t="s">
        <v>934</v>
      </c>
      <c r="C1066">
        <v>100</v>
      </c>
    </row>
    <row r="1067" spans="1:6" x14ac:dyDescent="0.25">
      <c r="B1067" s="2" t="s">
        <v>935</v>
      </c>
      <c r="C1067">
        <v>2090</v>
      </c>
      <c r="D1067" s="3">
        <v>100</v>
      </c>
      <c r="F1067" s="3">
        <v>3490</v>
      </c>
    </row>
    <row r="1068" spans="1:6" x14ac:dyDescent="0.25">
      <c r="B1068" s="2" t="s">
        <v>1080</v>
      </c>
      <c r="D1068" s="3">
        <v>500</v>
      </c>
      <c r="F1068" s="3">
        <v>2316</v>
      </c>
    </row>
    <row r="1069" spans="1:6" x14ac:dyDescent="0.25">
      <c r="B1069" s="2" t="s">
        <v>936</v>
      </c>
      <c r="C1069">
        <v>11200</v>
      </c>
      <c r="D1069" s="3">
        <v>1634</v>
      </c>
      <c r="F1069" s="3">
        <v>8540</v>
      </c>
    </row>
    <row r="1070" spans="1:6" x14ac:dyDescent="0.25">
      <c r="B1070" s="2" t="s">
        <v>937</v>
      </c>
      <c r="C1070">
        <f>18900+3600</f>
        <v>22500</v>
      </c>
      <c r="D1070" s="3">
        <v>3100</v>
      </c>
    </row>
    <row r="1071" spans="1:6" x14ac:dyDescent="0.25">
      <c r="B1071" s="2" t="s">
        <v>938</v>
      </c>
      <c r="C1071">
        <v>5400</v>
      </c>
      <c r="D1071" s="3">
        <v>200</v>
      </c>
    </row>
    <row r="1072" spans="1:6" x14ac:dyDescent="0.25">
      <c r="B1072" s="2" t="s">
        <v>939</v>
      </c>
      <c r="C1072">
        <v>1800</v>
      </c>
    </row>
    <row r="1073" spans="1:6" x14ac:dyDescent="0.25">
      <c r="B1073" s="2" t="s">
        <v>940</v>
      </c>
      <c r="C1073">
        <v>3600</v>
      </c>
    </row>
    <row r="1074" spans="1:6" x14ac:dyDescent="0.25">
      <c r="B1074" s="2" t="s">
        <v>941</v>
      </c>
      <c r="C1074">
        <v>17300</v>
      </c>
      <c r="D1074" s="3">
        <v>2300</v>
      </c>
      <c r="E1074" s="3">
        <v>7100</v>
      </c>
      <c r="F1074" s="3">
        <v>14410</v>
      </c>
    </row>
    <row r="1075" spans="1:6" x14ac:dyDescent="0.25">
      <c r="B1075" s="2" t="s">
        <v>942</v>
      </c>
      <c r="C1075">
        <v>9800</v>
      </c>
      <c r="D1075" s="3">
        <v>300</v>
      </c>
      <c r="E1075" s="3">
        <v>2500</v>
      </c>
      <c r="F1075" s="3">
        <v>6497</v>
      </c>
    </row>
    <row r="1076" spans="1:6" x14ac:dyDescent="0.25">
      <c r="B1076" s="2" t="s">
        <v>943</v>
      </c>
      <c r="C1076">
        <v>1300</v>
      </c>
    </row>
    <row r="1077" spans="1:6" x14ac:dyDescent="0.25">
      <c r="B1077" s="2" t="s">
        <v>944</v>
      </c>
      <c r="C1077">
        <v>300</v>
      </c>
      <c r="D1077" s="3">
        <v>100</v>
      </c>
    </row>
    <row r="1078" spans="1:6" x14ac:dyDescent="0.25">
      <c r="B1078" s="2" t="s">
        <v>945</v>
      </c>
      <c r="C1078">
        <v>785</v>
      </c>
    </row>
    <row r="1079" spans="1:6" x14ac:dyDescent="0.25">
      <c r="B1079" s="2" t="s">
        <v>946</v>
      </c>
      <c r="C1079">
        <v>13300</v>
      </c>
      <c r="D1079" s="3">
        <v>1400</v>
      </c>
      <c r="E1079" s="3">
        <v>2500</v>
      </c>
      <c r="F1079" s="3">
        <v>8077</v>
      </c>
    </row>
    <row r="1080" spans="1:6" x14ac:dyDescent="0.25">
      <c r="B1080" s="2" t="s">
        <v>947</v>
      </c>
      <c r="C1080">
        <v>100</v>
      </c>
    </row>
    <row r="1081" spans="1:6" x14ac:dyDescent="0.25">
      <c r="A1081" t="s">
        <v>1190</v>
      </c>
      <c r="B1081" s="2" t="s">
        <v>948</v>
      </c>
      <c r="C1081">
        <v>400</v>
      </c>
      <c r="D1081" s="3">
        <v>100</v>
      </c>
    </row>
    <row r="1082" spans="1:6" x14ac:dyDescent="0.25">
      <c r="A1082" t="s">
        <v>1190</v>
      </c>
      <c r="B1082" s="2" t="s">
        <v>949</v>
      </c>
      <c r="C1082">
        <v>600</v>
      </c>
      <c r="D1082" s="3">
        <v>50</v>
      </c>
    </row>
    <row r="1083" spans="1:6" x14ac:dyDescent="0.25">
      <c r="A1083" t="s">
        <v>1190</v>
      </c>
      <c r="B1083" s="2" t="s">
        <v>950</v>
      </c>
      <c r="C1083">
        <v>1950</v>
      </c>
    </row>
    <row r="1084" spans="1:6" x14ac:dyDescent="0.25">
      <c r="A1084" t="s">
        <v>1190</v>
      </c>
      <c r="B1084" s="2" t="s">
        <v>951</v>
      </c>
      <c r="C1084">
        <v>500</v>
      </c>
      <c r="D1084" s="3">
        <v>500</v>
      </c>
    </row>
    <row r="1085" spans="1:6" x14ac:dyDescent="0.25">
      <c r="A1085" t="s">
        <v>1190</v>
      </c>
      <c r="B1085" s="2" t="s">
        <v>952</v>
      </c>
      <c r="C1085">
        <v>1950</v>
      </c>
      <c r="D1085" s="3">
        <v>650</v>
      </c>
    </row>
    <row r="1086" spans="1:6" x14ac:dyDescent="0.25">
      <c r="A1086" t="s">
        <v>1190</v>
      </c>
      <c r="B1086" s="2" t="s">
        <v>953</v>
      </c>
      <c r="C1086">
        <v>2500</v>
      </c>
      <c r="D1086" s="3">
        <v>1050</v>
      </c>
    </row>
    <row r="1087" spans="1:6" x14ac:dyDescent="0.25">
      <c r="B1087" s="2" t="s">
        <v>954</v>
      </c>
      <c r="C1087">
        <v>7800</v>
      </c>
      <c r="D1087" s="3">
        <v>995</v>
      </c>
      <c r="F1087" s="3">
        <v>6790</v>
      </c>
    </row>
    <row r="1088" spans="1:6" x14ac:dyDescent="0.25">
      <c r="A1088" t="s">
        <v>1037</v>
      </c>
      <c r="B1088" s="2" t="s">
        <v>955</v>
      </c>
      <c r="C1088">
        <v>25</v>
      </c>
    </row>
    <row r="1089" spans="1:6" x14ac:dyDescent="0.25">
      <c r="A1089" t="s">
        <v>1037</v>
      </c>
      <c r="B1089" s="2" t="s">
        <v>956</v>
      </c>
      <c r="C1089">
        <v>50</v>
      </c>
    </row>
    <row r="1090" spans="1:6" x14ac:dyDescent="0.25">
      <c r="A1090" t="s">
        <v>1038</v>
      </c>
      <c r="B1090" s="2" t="s">
        <v>957</v>
      </c>
      <c r="C1090">
        <v>581</v>
      </c>
    </row>
    <row r="1091" spans="1:6" x14ac:dyDescent="0.25">
      <c r="B1091" s="2" t="s">
        <v>958</v>
      </c>
      <c r="C1091">
        <v>3600</v>
      </c>
      <c r="D1091" s="3">
        <v>200</v>
      </c>
    </row>
    <row r="1092" spans="1:6" x14ac:dyDescent="0.25">
      <c r="B1092" s="2" t="s">
        <v>1060</v>
      </c>
      <c r="F1092" s="3">
        <v>750</v>
      </c>
    </row>
    <row r="1093" spans="1:6" x14ac:dyDescent="0.25">
      <c r="B1093" s="2" t="s">
        <v>959</v>
      </c>
      <c r="C1093">
        <v>1700</v>
      </c>
      <c r="F1093" s="3">
        <v>500</v>
      </c>
    </row>
    <row r="1094" spans="1:6" x14ac:dyDescent="0.25">
      <c r="B1094" s="2" t="s">
        <v>960</v>
      </c>
      <c r="C1094">
        <f>6900+100</f>
        <v>7000</v>
      </c>
      <c r="D1094" s="3">
        <v>400</v>
      </c>
    </row>
    <row r="1095" spans="1:6" x14ac:dyDescent="0.25">
      <c r="B1095" s="2" t="s">
        <v>961</v>
      </c>
      <c r="C1095">
        <v>3500</v>
      </c>
      <c r="D1095" s="3">
        <v>100</v>
      </c>
    </row>
    <row r="1096" spans="1:6" x14ac:dyDescent="0.25">
      <c r="B1096" s="2" t="s">
        <v>962</v>
      </c>
      <c r="C1096">
        <v>3100</v>
      </c>
      <c r="F1096" s="3">
        <v>500</v>
      </c>
    </row>
    <row r="1097" spans="1:6" x14ac:dyDescent="0.25">
      <c r="B1097" s="2" t="s">
        <v>1185</v>
      </c>
      <c r="F1097" s="3">
        <v>402</v>
      </c>
    </row>
    <row r="1098" spans="1:6" x14ac:dyDescent="0.25">
      <c r="B1098" s="2" t="s">
        <v>1186</v>
      </c>
      <c r="F1098" s="3">
        <v>402</v>
      </c>
    </row>
    <row r="1099" spans="1:6" x14ac:dyDescent="0.25">
      <c r="B1099" s="2" t="s">
        <v>1187</v>
      </c>
      <c r="F1099" s="3">
        <v>402</v>
      </c>
    </row>
    <row r="1100" spans="1:6" x14ac:dyDescent="0.25">
      <c r="B1100" s="2" t="s">
        <v>1035</v>
      </c>
      <c r="F1100" s="3">
        <v>402</v>
      </c>
    </row>
    <row r="1101" spans="1:6" x14ac:dyDescent="0.25">
      <c r="B1101" s="2" t="s">
        <v>963</v>
      </c>
      <c r="C1101">
        <f>7100+6200</f>
        <v>13300</v>
      </c>
      <c r="D1101" s="3">
        <v>800</v>
      </c>
    </row>
    <row r="1102" spans="1:6" x14ac:dyDescent="0.25">
      <c r="B1102" s="2" t="s">
        <v>964</v>
      </c>
      <c r="C1102">
        <v>100</v>
      </c>
    </row>
    <row r="1103" spans="1:6" x14ac:dyDescent="0.25">
      <c r="B1103" s="2" t="s">
        <v>965</v>
      </c>
      <c r="C1103">
        <f>5900+100</f>
        <v>6000</v>
      </c>
      <c r="D1103" s="3">
        <v>200</v>
      </c>
    </row>
    <row r="1104" spans="1:6" x14ac:dyDescent="0.25">
      <c r="B1104" s="2" t="s">
        <v>966</v>
      </c>
      <c r="C1104">
        <v>300</v>
      </c>
    </row>
    <row r="1105" spans="1:6" x14ac:dyDescent="0.25">
      <c r="B1105" s="2" t="s">
        <v>967</v>
      </c>
      <c r="C1105">
        <v>200</v>
      </c>
    </row>
    <row r="1106" spans="1:6" x14ac:dyDescent="0.25">
      <c r="B1106" s="2" t="s">
        <v>968</v>
      </c>
      <c r="C1106">
        <f>1400+100</f>
        <v>1500</v>
      </c>
      <c r="D1106" s="3">
        <v>800</v>
      </c>
      <c r="F1106" s="3">
        <v>6320</v>
      </c>
    </row>
    <row r="1107" spans="1:6" x14ac:dyDescent="0.25">
      <c r="B1107" s="2" t="s">
        <v>969</v>
      </c>
      <c r="C1107">
        <f>3495+6200</f>
        <v>9695</v>
      </c>
      <c r="D1107" s="3">
        <v>300</v>
      </c>
    </row>
    <row r="1108" spans="1:6" x14ac:dyDescent="0.25">
      <c r="B1108" s="2" t="s">
        <v>970</v>
      </c>
      <c r="C1108">
        <v>900</v>
      </c>
      <c r="D1108" s="3">
        <v>100</v>
      </c>
    </row>
    <row r="1109" spans="1:6" x14ac:dyDescent="0.25">
      <c r="B1109" s="2" t="s">
        <v>971</v>
      </c>
      <c r="C1109">
        <f>4200+200</f>
        <v>4400</v>
      </c>
      <c r="D1109" s="3">
        <v>400</v>
      </c>
    </row>
    <row r="1110" spans="1:6" x14ac:dyDescent="0.25">
      <c r="B1110" s="2" t="s">
        <v>972</v>
      </c>
      <c r="C1110">
        <v>6400</v>
      </c>
      <c r="D1110" s="3">
        <v>200</v>
      </c>
    </row>
    <row r="1111" spans="1:6" x14ac:dyDescent="0.25">
      <c r="B1111" s="2" t="s">
        <v>973</v>
      </c>
      <c r="C1111">
        <v>100</v>
      </c>
    </row>
    <row r="1112" spans="1:6" x14ac:dyDescent="0.25">
      <c r="B1112" s="2" t="s">
        <v>974</v>
      </c>
      <c r="C1112">
        <v>200</v>
      </c>
    </row>
    <row r="1113" spans="1:6" x14ac:dyDescent="0.25">
      <c r="B1113" s="2" t="s">
        <v>975</v>
      </c>
      <c r="C1113">
        <v>1300</v>
      </c>
      <c r="D1113" s="3">
        <v>100</v>
      </c>
    </row>
    <row r="1114" spans="1:6" x14ac:dyDescent="0.25">
      <c r="B1114" s="2" t="s">
        <v>976</v>
      </c>
      <c r="C1114">
        <v>3800</v>
      </c>
      <c r="D1114" s="3">
        <v>300</v>
      </c>
    </row>
    <row r="1115" spans="1:6" x14ac:dyDescent="0.25">
      <c r="B1115" s="2" t="s">
        <v>977</v>
      </c>
      <c r="C1115">
        <f>2200+200</f>
        <v>2400</v>
      </c>
      <c r="D1115" s="3">
        <v>100</v>
      </c>
    </row>
    <row r="1116" spans="1:6" x14ac:dyDescent="0.25">
      <c r="B1116" s="2" t="s">
        <v>978</v>
      </c>
      <c r="C1116">
        <f>11400+200</f>
        <v>11600</v>
      </c>
      <c r="D1116" s="3">
        <v>800</v>
      </c>
    </row>
    <row r="1117" spans="1:6" x14ac:dyDescent="0.25">
      <c r="B1117" s="2" t="s">
        <v>979</v>
      </c>
      <c r="C1117">
        <f>5925+6000</f>
        <v>11925</v>
      </c>
      <c r="D1117" s="3">
        <v>300</v>
      </c>
    </row>
    <row r="1118" spans="1:6" x14ac:dyDescent="0.25">
      <c r="A1118" t="s">
        <v>1037</v>
      </c>
      <c r="B1118" s="2" t="s">
        <v>980</v>
      </c>
      <c r="C1118">
        <v>25</v>
      </c>
    </row>
    <row r="1119" spans="1:6" x14ac:dyDescent="0.25">
      <c r="B1119" s="2" t="s">
        <v>981</v>
      </c>
      <c r="C1119">
        <f>4800+10200</f>
        <v>15000</v>
      </c>
      <c r="D1119" s="3">
        <v>600</v>
      </c>
      <c r="F1119" s="3">
        <v>11360</v>
      </c>
    </row>
    <row r="1120" spans="1:6" x14ac:dyDescent="0.25">
      <c r="B1120" s="2" t="s">
        <v>982</v>
      </c>
      <c r="C1120">
        <f>3900+5000</f>
        <v>8900</v>
      </c>
      <c r="D1120" s="3">
        <v>1400</v>
      </c>
      <c r="F1120" s="3">
        <v>6592</v>
      </c>
    </row>
    <row r="1121" spans="2:6" x14ac:dyDescent="0.25">
      <c r="B1121" s="2" t="s">
        <v>983</v>
      </c>
      <c r="C1121">
        <v>4700</v>
      </c>
      <c r="D1121" s="3">
        <v>175</v>
      </c>
      <c r="F1121" s="3">
        <v>2192</v>
      </c>
    </row>
    <row r="1122" spans="2:6" x14ac:dyDescent="0.25">
      <c r="B1122" s="2" t="s">
        <v>984</v>
      </c>
      <c r="C1122">
        <v>1500</v>
      </c>
      <c r="D1122" s="3">
        <v>300</v>
      </c>
      <c r="F1122" s="3">
        <v>13436</v>
      </c>
    </row>
    <row r="1123" spans="2:6" x14ac:dyDescent="0.25">
      <c r="B1123" s="2" t="s">
        <v>985</v>
      </c>
      <c r="C1123">
        <v>3200</v>
      </c>
      <c r="D1123" s="3">
        <v>600</v>
      </c>
      <c r="F1123" s="3">
        <v>3490</v>
      </c>
    </row>
    <row r="1124" spans="2:6" x14ac:dyDescent="0.25">
      <c r="B1124" s="2" t="s">
        <v>986</v>
      </c>
      <c r="C1124">
        <f>5300+5000</f>
        <v>10300</v>
      </c>
      <c r="D1124" s="3">
        <v>1200</v>
      </c>
      <c r="F1124" s="3">
        <v>7122</v>
      </c>
    </row>
    <row r="1125" spans="2:6" x14ac:dyDescent="0.25">
      <c r="B1125" s="2" t="s">
        <v>987</v>
      </c>
      <c r="C1125">
        <f>2885+5000</f>
        <v>7885</v>
      </c>
      <c r="D1125" s="3">
        <v>1100</v>
      </c>
      <c r="F1125" s="3">
        <v>8202</v>
      </c>
    </row>
    <row r="1126" spans="2:6" x14ac:dyDescent="0.25">
      <c r="B1126" s="2" t="s">
        <v>988</v>
      </c>
      <c r="C1126">
        <f>2900+5000</f>
        <v>7900</v>
      </c>
      <c r="D1126" s="3">
        <v>700</v>
      </c>
      <c r="F1126" s="3">
        <v>9030</v>
      </c>
    </row>
    <row r="1127" spans="2:6" x14ac:dyDescent="0.25">
      <c r="B1127" s="2" t="s">
        <v>989</v>
      </c>
      <c r="C1127">
        <f>6200+5000</f>
        <v>11200</v>
      </c>
      <c r="D1127" s="3">
        <v>2200</v>
      </c>
      <c r="F1127" s="3">
        <v>14866</v>
      </c>
    </row>
    <row r="1128" spans="2:6" x14ac:dyDescent="0.25">
      <c r="B1128" s="2" t="s">
        <v>990</v>
      </c>
      <c r="C1128">
        <f>4800+5100</f>
        <v>9900</v>
      </c>
      <c r="D1128" s="3">
        <v>1700</v>
      </c>
      <c r="F1128" s="3">
        <v>8064</v>
      </c>
    </row>
    <row r="1129" spans="2:6" x14ac:dyDescent="0.25">
      <c r="B1129" s="2" t="s">
        <v>991</v>
      </c>
      <c r="C1129">
        <f>5090+100</f>
        <v>5190</v>
      </c>
      <c r="D1129" s="3">
        <v>1100</v>
      </c>
      <c r="F1129" s="3">
        <v>5632</v>
      </c>
    </row>
    <row r="1130" spans="2:6" x14ac:dyDescent="0.25">
      <c r="B1130" s="2" t="s">
        <v>992</v>
      </c>
      <c r="C1130">
        <f>1900+6000</f>
        <v>7900</v>
      </c>
      <c r="D1130" s="3">
        <v>200</v>
      </c>
    </row>
    <row r="1131" spans="2:6" x14ac:dyDescent="0.25">
      <c r="B1131" s="2" t="s">
        <v>993</v>
      </c>
      <c r="C1131">
        <f>2800+6000</f>
        <v>8800</v>
      </c>
      <c r="D1131" s="3">
        <v>500</v>
      </c>
    </row>
    <row r="1132" spans="2:6" x14ac:dyDescent="0.25">
      <c r="B1132" s="2" t="s">
        <v>994</v>
      </c>
      <c r="C1132">
        <f>6100+11000</f>
        <v>17100</v>
      </c>
      <c r="D1132" s="3">
        <v>1800</v>
      </c>
      <c r="F1132" s="3">
        <v>18536</v>
      </c>
    </row>
    <row r="1133" spans="2:6" x14ac:dyDescent="0.25">
      <c r="B1133" s="2" t="s">
        <v>995</v>
      </c>
      <c r="C1133">
        <v>4325</v>
      </c>
      <c r="D1133" s="3">
        <v>200</v>
      </c>
    </row>
    <row r="1134" spans="2:6" x14ac:dyDescent="0.25">
      <c r="B1134" s="2" t="s">
        <v>996</v>
      </c>
      <c r="C1134">
        <f>2695+6000</f>
        <v>8695</v>
      </c>
      <c r="D1134" s="3">
        <v>400</v>
      </c>
    </row>
    <row r="1135" spans="2:6" x14ac:dyDescent="0.25">
      <c r="B1135" s="2" t="s">
        <v>997</v>
      </c>
      <c r="C1135">
        <v>2000</v>
      </c>
      <c r="D1135" s="3">
        <v>600</v>
      </c>
      <c r="F1135" s="3">
        <v>12188</v>
      </c>
    </row>
    <row r="1136" spans="2:6" x14ac:dyDescent="0.25">
      <c r="B1136" s="2" t="s">
        <v>998</v>
      </c>
      <c r="C1136">
        <v>1360</v>
      </c>
      <c r="F1136" s="3">
        <v>3002</v>
      </c>
    </row>
    <row r="1137" spans="2:6" x14ac:dyDescent="0.25">
      <c r="B1137" s="2" t="s">
        <v>999</v>
      </c>
      <c r="C1137">
        <f>1200+5000</f>
        <v>6200</v>
      </c>
      <c r="D1137" s="3">
        <v>100</v>
      </c>
    </row>
    <row r="1138" spans="2:6" x14ac:dyDescent="0.25">
      <c r="B1138" s="2" t="s">
        <v>1000</v>
      </c>
      <c r="C1138">
        <v>1500</v>
      </c>
      <c r="F1138" s="3">
        <v>3320</v>
      </c>
    </row>
    <row r="1139" spans="2:6" x14ac:dyDescent="0.25">
      <c r="B1139" s="2" t="s">
        <v>1001</v>
      </c>
      <c r="C1139">
        <v>493</v>
      </c>
      <c r="F1139" s="3">
        <v>1400</v>
      </c>
    </row>
    <row r="1140" spans="2:6" x14ac:dyDescent="0.25">
      <c r="B1140" s="2" t="s">
        <v>1002</v>
      </c>
      <c r="C1140">
        <v>500</v>
      </c>
      <c r="D1140" s="3">
        <v>100</v>
      </c>
      <c r="F1140" s="3">
        <v>1496</v>
      </c>
    </row>
    <row r="1141" spans="2:6" x14ac:dyDescent="0.25">
      <c r="B1141" s="2" t="s">
        <v>1003</v>
      </c>
      <c r="C1141">
        <v>600</v>
      </c>
    </row>
    <row r="1142" spans="2:6" x14ac:dyDescent="0.25">
      <c r="B1142" s="2" t="s">
        <v>1004</v>
      </c>
      <c r="C1142">
        <v>500</v>
      </c>
    </row>
    <row r="1143" spans="2:6" x14ac:dyDescent="0.25">
      <c r="B1143" s="2" t="s">
        <v>1005</v>
      </c>
      <c r="C1143">
        <v>300</v>
      </c>
    </row>
    <row r="1144" spans="2:6" x14ac:dyDescent="0.25">
      <c r="B1144" s="2" t="s">
        <v>1006</v>
      </c>
      <c r="C1144">
        <v>400</v>
      </c>
    </row>
    <row r="1145" spans="2:6" x14ac:dyDescent="0.25">
      <c r="B1145" s="2" t="s">
        <v>1007</v>
      </c>
      <c r="C1145">
        <v>400</v>
      </c>
    </row>
    <row r="1146" spans="2:6" x14ac:dyDescent="0.25">
      <c r="B1146" s="2" t="s">
        <v>1008</v>
      </c>
      <c r="C1146">
        <v>500</v>
      </c>
    </row>
    <row r="1147" spans="2:6" x14ac:dyDescent="0.25">
      <c r="B1147" s="2" t="s">
        <v>1009</v>
      </c>
      <c r="C1147">
        <v>500</v>
      </c>
    </row>
    <row r="1148" spans="2:6" x14ac:dyDescent="0.25">
      <c r="B1148" s="2" t="s">
        <v>1010</v>
      </c>
      <c r="C1148">
        <v>400</v>
      </c>
    </row>
    <row r="1149" spans="2:6" x14ac:dyDescent="0.25">
      <c r="B1149" s="2" t="s">
        <v>1011</v>
      </c>
      <c r="C1149">
        <v>400</v>
      </c>
    </row>
    <row r="1150" spans="2:6" x14ac:dyDescent="0.25">
      <c r="B1150" s="2" t="s">
        <v>1012</v>
      </c>
      <c r="C1150">
        <v>500</v>
      </c>
      <c r="D1150" s="3">
        <v>100</v>
      </c>
      <c r="F1150" s="3">
        <v>1496</v>
      </c>
    </row>
    <row r="1151" spans="2:6" x14ac:dyDescent="0.25">
      <c r="B1151" s="2" t="s">
        <v>1193</v>
      </c>
      <c r="F1151" s="3">
        <v>1496</v>
      </c>
    </row>
    <row r="1152" spans="2:6" x14ac:dyDescent="0.25">
      <c r="B1152" s="2" t="s">
        <v>1013</v>
      </c>
      <c r="C1152">
        <v>600</v>
      </c>
      <c r="D1152" s="3">
        <v>100</v>
      </c>
      <c r="F1152" s="3">
        <v>1496</v>
      </c>
    </row>
    <row r="1153" spans="2:6" x14ac:dyDescent="0.25">
      <c r="B1153" s="2" t="s">
        <v>1014</v>
      </c>
      <c r="C1153">
        <v>400</v>
      </c>
      <c r="F1153" s="3">
        <v>600</v>
      </c>
    </row>
    <row r="1154" spans="2:6" x14ac:dyDescent="0.25">
      <c r="B1154" s="2" t="s">
        <v>1015</v>
      </c>
      <c r="C1154">
        <v>600</v>
      </c>
      <c r="D1154" s="3">
        <v>100</v>
      </c>
      <c r="F1154" s="3">
        <v>1496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0D3B-B34E-4555-807C-017064216C76}">
  <sheetPr>
    <tabColor rgb="FFFFFF00"/>
    <pageSetUpPr fitToPage="1"/>
  </sheetPr>
  <dimension ref="A1:H936"/>
  <sheetViews>
    <sheetView tabSelected="1" zoomScaleNormal="100" workbookViewId="0">
      <pane ySplit="9" topLeftCell="A667" activePane="bottomLeft" state="frozen"/>
      <selection pane="bottomLeft" activeCell="D680" sqref="D680"/>
    </sheetView>
  </sheetViews>
  <sheetFormatPr defaultRowHeight="15" x14ac:dyDescent="0.25"/>
  <cols>
    <col min="1" max="1" width="43.85546875" style="13" bestFit="1" customWidth="1"/>
    <col min="2" max="2" width="5" style="7" customWidth="1"/>
  </cols>
  <sheetData>
    <row r="1" spans="1:8" x14ac:dyDescent="0.25">
      <c r="A1" s="28"/>
      <c r="B1" s="29"/>
      <c r="C1" s="88" t="s">
        <v>1340</v>
      </c>
      <c r="D1" s="89"/>
      <c r="E1" s="90"/>
      <c r="F1" s="78"/>
      <c r="G1" s="78"/>
      <c r="H1" s="91"/>
    </row>
    <row r="2" spans="1:8" x14ac:dyDescent="0.25">
      <c r="A2" s="28"/>
      <c r="B2" s="29"/>
      <c r="C2" s="92" t="s">
        <v>1341</v>
      </c>
      <c r="D2" s="82"/>
      <c r="E2" s="86"/>
      <c r="F2" s="79"/>
      <c r="G2" s="79"/>
      <c r="H2" s="93"/>
    </row>
    <row r="3" spans="1:8" x14ac:dyDescent="0.25">
      <c r="A3" s="28"/>
      <c r="B3" s="29"/>
      <c r="C3" s="94"/>
      <c r="D3" s="83"/>
      <c r="E3" s="87"/>
      <c r="F3" s="80"/>
      <c r="G3" s="80"/>
      <c r="H3" s="95"/>
    </row>
    <row r="4" spans="1:8" x14ac:dyDescent="0.25">
      <c r="A4" s="28"/>
      <c r="B4" s="29"/>
      <c r="C4" s="96" t="s">
        <v>1342</v>
      </c>
      <c r="D4" s="81"/>
      <c r="E4" s="84"/>
      <c r="F4" s="85"/>
      <c r="G4" s="85"/>
      <c r="H4" s="97"/>
    </row>
    <row r="5" spans="1:8" x14ac:dyDescent="0.25">
      <c r="A5" s="28"/>
      <c r="B5" s="29"/>
      <c r="C5" s="96" t="s">
        <v>1343</v>
      </c>
      <c r="D5" s="81"/>
      <c r="E5" s="84"/>
      <c r="F5" s="85"/>
      <c r="G5" s="85"/>
      <c r="H5" s="97"/>
    </row>
    <row r="6" spans="1:8" x14ac:dyDescent="0.25">
      <c r="A6" s="28"/>
      <c r="B6" s="29"/>
      <c r="C6" s="52" t="s">
        <v>1344</v>
      </c>
      <c r="D6" s="21"/>
      <c r="E6" s="98"/>
      <c r="F6" s="99"/>
      <c r="G6" s="99"/>
      <c r="H6" s="100"/>
    </row>
    <row r="7" spans="1:8" x14ac:dyDescent="0.25">
      <c r="A7" s="30" t="s">
        <v>1591</v>
      </c>
      <c r="B7" s="29"/>
      <c r="C7" s="19"/>
      <c r="D7" s="19"/>
      <c r="E7" s="19"/>
      <c r="F7" s="19"/>
      <c r="G7" s="19"/>
      <c r="H7" s="19"/>
    </row>
    <row r="8" spans="1:8" x14ac:dyDescent="0.25">
      <c r="A8" s="118"/>
      <c r="B8" s="29"/>
      <c r="C8" s="120" t="s">
        <v>1339</v>
      </c>
      <c r="D8" s="127"/>
      <c r="E8" s="121" t="s">
        <v>1339</v>
      </c>
      <c r="F8" s="128"/>
      <c r="G8" s="120" t="s">
        <v>1339</v>
      </c>
      <c r="H8" s="127"/>
    </row>
    <row r="9" spans="1:8" x14ac:dyDescent="0.25">
      <c r="A9" s="130" t="s">
        <v>1048</v>
      </c>
      <c r="B9" s="131" t="s">
        <v>1278</v>
      </c>
      <c r="C9" s="132" t="s">
        <v>1507</v>
      </c>
      <c r="D9" s="132" t="s">
        <v>1279</v>
      </c>
      <c r="E9" s="132" t="s">
        <v>1507</v>
      </c>
      <c r="F9" s="132" t="s">
        <v>1279</v>
      </c>
      <c r="G9" s="132" t="s">
        <v>1507</v>
      </c>
      <c r="H9" s="132" t="s">
        <v>1279</v>
      </c>
    </row>
    <row r="10" spans="1:8" x14ac:dyDescent="0.25">
      <c r="A10" s="60" t="s">
        <v>1409</v>
      </c>
      <c r="B10" s="57"/>
      <c r="C10" s="58"/>
      <c r="D10" s="58"/>
      <c r="E10" s="58"/>
      <c r="F10" s="58"/>
      <c r="G10" s="58"/>
      <c r="H10" s="59"/>
    </row>
    <row r="11" spans="1:8" x14ac:dyDescent="0.25">
      <c r="A11" s="16" t="s">
        <v>5</v>
      </c>
      <c r="B11" s="49">
        <v>1</v>
      </c>
      <c r="C11" s="44"/>
      <c r="D11" s="39"/>
      <c r="E11" s="44"/>
      <c r="F11" s="39"/>
      <c r="G11" s="44"/>
      <c r="H11" s="39"/>
    </row>
    <row r="12" spans="1:8" x14ac:dyDescent="0.25">
      <c r="A12" s="22" t="s">
        <v>6</v>
      </c>
      <c r="B12" s="50">
        <v>1</v>
      </c>
      <c r="C12" s="45"/>
      <c r="D12" s="46"/>
      <c r="E12" s="45"/>
      <c r="F12" s="46"/>
      <c r="G12" s="45"/>
      <c r="H12" s="46"/>
    </row>
    <row r="13" spans="1:8" x14ac:dyDescent="0.25">
      <c r="A13" s="16" t="s">
        <v>7</v>
      </c>
      <c r="B13" s="49">
        <v>1</v>
      </c>
      <c r="C13" s="44"/>
      <c r="D13" s="39"/>
      <c r="E13" s="44"/>
      <c r="F13" s="39"/>
      <c r="G13" s="44"/>
      <c r="H13" s="39"/>
    </row>
    <row r="14" spans="1:8" x14ac:dyDescent="0.25">
      <c r="A14" s="22" t="s">
        <v>1017</v>
      </c>
      <c r="B14" s="50">
        <v>1</v>
      </c>
      <c r="C14" s="45"/>
      <c r="D14" s="46"/>
      <c r="E14" s="45"/>
      <c r="F14" s="46"/>
      <c r="G14" s="45"/>
      <c r="H14" s="46"/>
    </row>
    <row r="15" spans="1:8" x14ac:dyDescent="0.25">
      <c r="A15" s="16" t="s">
        <v>1018</v>
      </c>
      <c r="B15" s="49">
        <v>1</v>
      </c>
      <c r="C15" s="44"/>
      <c r="D15" s="39"/>
      <c r="E15" s="44"/>
      <c r="F15" s="39"/>
      <c r="G15" s="44"/>
      <c r="H15" s="39"/>
    </row>
    <row r="16" spans="1:8" x14ac:dyDescent="0.25">
      <c r="A16" s="22" t="s">
        <v>1019</v>
      </c>
      <c r="B16" s="50">
        <v>1</v>
      </c>
      <c r="C16" s="45"/>
      <c r="D16" s="46"/>
      <c r="E16" s="45"/>
      <c r="F16" s="46"/>
      <c r="G16" s="45"/>
      <c r="H16" s="46"/>
    </row>
    <row r="17" spans="1:8" x14ac:dyDescent="0.25">
      <c r="A17" s="16" t="s">
        <v>1020</v>
      </c>
      <c r="B17" s="49">
        <v>1</v>
      </c>
      <c r="C17" s="44"/>
      <c r="D17" s="39"/>
      <c r="E17" s="44"/>
      <c r="F17" s="39"/>
      <c r="G17" s="44"/>
      <c r="H17" s="39"/>
    </row>
    <row r="18" spans="1:8" x14ac:dyDescent="0.25">
      <c r="A18" s="22" t="s">
        <v>1021</v>
      </c>
      <c r="B18" s="50">
        <v>1</v>
      </c>
      <c r="C18" s="45"/>
      <c r="D18" s="46"/>
      <c r="E18" s="45"/>
      <c r="F18" s="46"/>
      <c r="G18" s="45"/>
      <c r="H18" s="46"/>
    </row>
    <row r="19" spans="1:8" x14ac:dyDescent="0.25">
      <c r="A19" s="16" t="s">
        <v>1241</v>
      </c>
      <c r="B19" s="49">
        <v>1</v>
      </c>
      <c r="C19" s="44"/>
      <c r="D19" s="39"/>
      <c r="E19" s="44"/>
      <c r="F19" s="39"/>
      <c r="G19" s="44"/>
      <c r="H19" s="39"/>
    </row>
    <row r="20" spans="1:8" x14ac:dyDescent="0.25">
      <c r="A20" s="22" t="s">
        <v>8</v>
      </c>
      <c r="B20" s="50">
        <v>1</v>
      </c>
      <c r="C20" s="45"/>
      <c r="D20" s="46"/>
      <c r="E20" s="45"/>
      <c r="F20" s="46"/>
      <c r="G20" s="45"/>
      <c r="H20" s="46"/>
    </row>
    <row r="21" spans="1:8" x14ac:dyDescent="0.25">
      <c r="A21" s="16" t="s">
        <v>9</v>
      </c>
      <c r="B21" s="49">
        <v>1</v>
      </c>
      <c r="C21" s="44"/>
      <c r="D21" s="39"/>
      <c r="E21" s="44"/>
      <c r="F21" s="39"/>
      <c r="G21" s="44"/>
      <c r="H21" s="39"/>
    </row>
    <row r="22" spans="1:8" x14ac:dyDescent="0.25">
      <c r="A22" s="22" t="s">
        <v>1022</v>
      </c>
      <c r="B22" s="50">
        <v>1</v>
      </c>
      <c r="C22" s="45"/>
      <c r="D22" s="46"/>
      <c r="E22" s="45"/>
      <c r="F22" s="46"/>
      <c r="G22" s="45"/>
      <c r="H22" s="46"/>
    </row>
    <row r="23" spans="1:8" x14ac:dyDescent="0.25">
      <c r="A23" s="16" t="s">
        <v>10</v>
      </c>
      <c r="B23" s="49">
        <v>1</v>
      </c>
      <c r="C23" s="44"/>
      <c r="D23" s="39"/>
      <c r="E23" s="44"/>
      <c r="F23" s="39"/>
      <c r="G23" s="44"/>
      <c r="H23" s="39"/>
    </row>
    <row r="24" spans="1:8" x14ac:dyDescent="0.25">
      <c r="A24" s="22" t="s">
        <v>1023</v>
      </c>
      <c r="B24" s="50">
        <v>1</v>
      </c>
      <c r="C24" s="45"/>
      <c r="D24" s="46"/>
      <c r="E24" s="45"/>
      <c r="F24" s="46"/>
      <c r="G24" s="45"/>
      <c r="H24" s="46"/>
    </row>
    <row r="25" spans="1:8" x14ac:dyDescent="0.25">
      <c r="A25" s="16" t="s">
        <v>1024</v>
      </c>
      <c r="B25" s="49">
        <v>1</v>
      </c>
      <c r="C25" s="44"/>
      <c r="D25" s="39"/>
      <c r="E25" s="44"/>
      <c r="F25" s="39"/>
      <c r="G25" s="44"/>
      <c r="H25" s="39"/>
    </row>
    <row r="26" spans="1:8" x14ac:dyDescent="0.25">
      <c r="A26" s="24" t="s">
        <v>1025</v>
      </c>
      <c r="B26" s="51">
        <v>1</v>
      </c>
      <c r="C26" s="47"/>
      <c r="D26" s="48"/>
      <c r="E26" s="47"/>
      <c r="F26" s="48"/>
      <c r="G26" s="47"/>
      <c r="H26" s="48"/>
    </row>
    <row r="27" spans="1:8" x14ac:dyDescent="0.25">
      <c r="A27" s="14" t="s">
        <v>35</v>
      </c>
      <c r="B27" s="53">
        <v>1</v>
      </c>
      <c r="C27" s="55"/>
      <c r="D27" s="37"/>
      <c r="E27" s="55"/>
      <c r="F27" s="37"/>
      <c r="G27" s="55"/>
      <c r="H27" s="37"/>
    </row>
    <row r="28" spans="1:8" x14ac:dyDescent="0.25">
      <c r="A28" s="22" t="s">
        <v>36</v>
      </c>
      <c r="B28" s="50">
        <v>1</v>
      </c>
      <c r="C28" s="45"/>
      <c r="D28" s="46"/>
      <c r="E28" s="45"/>
      <c r="F28" s="46"/>
      <c r="G28" s="45"/>
      <c r="H28" s="46"/>
    </row>
    <row r="29" spans="1:8" x14ac:dyDescent="0.25">
      <c r="A29" s="16" t="s">
        <v>1196</v>
      </c>
      <c r="B29" s="49">
        <v>1</v>
      </c>
      <c r="C29" s="44"/>
      <c r="D29" s="39"/>
      <c r="E29" s="44"/>
      <c r="F29" s="39"/>
      <c r="G29" s="44"/>
      <c r="H29" s="39"/>
    </row>
    <row r="30" spans="1:8" x14ac:dyDescent="0.25">
      <c r="A30" s="22" t="s">
        <v>1026</v>
      </c>
      <c r="B30" s="50">
        <v>1</v>
      </c>
      <c r="C30" s="45"/>
      <c r="D30" s="46"/>
      <c r="E30" s="45"/>
      <c r="F30" s="46"/>
      <c r="G30" s="45"/>
      <c r="H30" s="46"/>
    </row>
    <row r="31" spans="1:8" x14ac:dyDescent="0.25">
      <c r="A31" s="16" t="s">
        <v>1027</v>
      </c>
      <c r="B31" s="49">
        <v>1</v>
      </c>
      <c r="C31" s="44"/>
      <c r="D31" s="39"/>
      <c r="E31" s="44"/>
      <c r="F31" s="39"/>
      <c r="G31" s="44"/>
      <c r="H31" s="39"/>
    </row>
    <row r="32" spans="1:8" x14ac:dyDescent="0.25">
      <c r="A32" s="22" t="s">
        <v>37</v>
      </c>
      <c r="B32" s="50">
        <v>1</v>
      </c>
      <c r="C32" s="45"/>
      <c r="D32" s="46"/>
      <c r="E32" s="45"/>
      <c r="F32" s="46"/>
      <c r="G32" s="45"/>
      <c r="H32" s="46"/>
    </row>
    <row r="33" spans="1:8" x14ac:dyDescent="0.25">
      <c r="A33" s="16" t="s">
        <v>1239</v>
      </c>
      <c r="B33" s="49">
        <v>1</v>
      </c>
      <c r="C33" s="44"/>
      <c r="D33" s="39"/>
      <c r="E33" s="44"/>
      <c r="F33" s="39"/>
      <c r="G33" s="44"/>
      <c r="H33" s="39"/>
    </row>
    <row r="34" spans="1:8" x14ac:dyDescent="0.25">
      <c r="A34" s="22" t="s">
        <v>1280</v>
      </c>
      <c r="B34" s="50">
        <v>1</v>
      </c>
      <c r="C34" s="45"/>
      <c r="D34" s="46"/>
      <c r="E34" s="45"/>
      <c r="F34" s="46"/>
      <c r="G34" s="45"/>
      <c r="H34" s="46"/>
    </row>
    <row r="35" spans="1:8" x14ac:dyDescent="0.25">
      <c r="A35" s="16" t="s">
        <v>38</v>
      </c>
      <c r="B35" s="49">
        <v>1</v>
      </c>
      <c r="C35" s="44"/>
      <c r="D35" s="39"/>
      <c r="E35" s="44"/>
      <c r="F35" s="39"/>
      <c r="G35" s="44"/>
      <c r="H35" s="39"/>
    </row>
    <row r="36" spans="1:8" x14ac:dyDescent="0.25">
      <c r="A36" s="22" t="s">
        <v>39</v>
      </c>
      <c r="B36" s="50">
        <v>1</v>
      </c>
      <c r="C36" s="45"/>
      <c r="D36" s="46"/>
      <c r="E36" s="45"/>
      <c r="F36" s="46"/>
      <c r="G36" s="45"/>
      <c r="H36" s="46"/>
    </row>
    <row r="37" spans="1:8" x14ac:dyDescent="0.25">
      <c r="A37" s="16" t="s">
        <v>40</v>
      </c>
      <c r="B37" s="49">
        <v>1</v>
      </c>
      <c r="C37" s="44"/>
      <c r="D37" s="39"/>
      <c r="E37" s="44"/>
      <c r="F37" s="39"/>
      <c r="G37" s="44"/>
      <c r="H37" s="39"/>
    </row>
    <row r="38" spans="1:8" x14ac:dyDescent="0.25">
      <c r="A38" s="22" t="s">
        <v>41</v>
      </c>
      <c r="B38" s="50">
        <v>1</v>
      </c>
      <c r="C38" s="45"/>
      <c r="D38" s="46"/>
      <c r="E38" s="45"/>
      <c r="F38" s="46"/>
      <c r="G38" s="45"/>
      <c r="H38" s="46"/>
    </row>
    <row r="39" spans="1:8" x14ac:dyDescent="0.25">
      <c r="A39" s="16" t="s">
        <v>1028</v>
      </c>
      <c r="B39" s="49">
        <v>1</v>
      </c>
      <c r="C39" s="44"/>
      <c r="D39" s="39"/>
      <c r="E39" s="44"/>
      <c r="F39" s="39"/>
      <c r="G39" s="44"/>
      <c r="H39" s="39"/>
    </row>
    <row r="40" spans="1:8" x14ac:dyDescent="0.25">
      <c r="A40" s="22" t="s">
        <v>42</v>
      </c>
      <c r="B40" s="50">
        <v>1</v>
      </c>
      <c r="C40" s="45"/>
      <c r="D40" s="46"/>
      <c r="E40" s="45"/>
      <c r="F40" s="46"/>
      <c r="G40" s="45"/>
      <c r="H40" s="46"/>
    </row>
    <row r="41" spans="1:8" x14ac:dyDescent="0.25">
      <c r="A41" s="16" t="s">
        <v>43</v>
      </c>
      <c r="B41" s="49">
        <v>1</v>
      </c>
      <c r="C41" s="44"/>
      <c r="D41" s="39"/>
      <c r="E41" s="44"/>
      <c r="F41" s="39"/>
      <c r="G41" s="44"/>
      <c r="H41" s="39"/>
    </row>
    <row r="42" spans="1:8" x14ac:dyDescent="0.25">
      <c r="A42" s="26" t="s">
        <v>44</v>
      </c>
      <c r="B42" s="54">
        <v>1</v>
      </c>
      <c r="C42" s="47"/>
      <c r="D42" s="48"/>
      <c r="E42" s="47"/>
      <c r="F42" s="48"/>
      <c r="G42" s="47"/>
      <c r="H42" s="48"/>
    </row>
    <row r="43" spans="1:8" hidden="1" x14ac:dyDescent="0.25">
      <c r="A43" s="16" t="s">
        <v>253</v>
      </c>
      <c r="B43" s="10">
        <v>1</v>
      </c>
      <c r="C43" s="33"/>
      <c r="D43" s="33"/>
      <c r="E43" s="33"/>
      <c r="F43" s="34"/>
      <c r="G43" s="33"/>
      <c r="H43" s="39"/>
    </row>
    <row r="44" spans="1:8" hidden="1" x14ac:dyDescent="0.25">
      <c r="A44" s="15" t="s">
        <v>326</v>
      </c>
      <c r="B44" s="8">
        <v>1</v>
      </c>
      <c r="C44" s="35"/>
      <c r="D44" s="35"/>
      <c r="E44" s="35"/>
      <c r="F44" s="36"/>
      <c r="G44" s="35"/>
      <c r="H44" s="38"/>
    </row>
    <row r="45" spans="1:8" hidden="1" x14ac:dyDescent="0.25">
      <c r="A45" s="15" t="s">
        <v>336</v>
      </c>
      <c r="B45" s="8">
        <v>1</v>
      </c>
      <c r="C45" s="35"/>
      <c r="D45" s="35"/>
      <c r="E45" s="35"/>
      <c r="F45" s="36"/>
      <c r="G45" s="35"/>
      <c r="H45" s="38"/>
    </row>
    <row r="46" spans="1:8" hidden="1" x14ac:dyDescent="0.25">
      <c r="A46" s="15" t="s">
        <v>368</v>
      </c>
      <c r="B46" s="8">
        <v>1</v>
      </c>
      <c r="C46" s="35"/>
      <c r="D46" s="35"/>
      <c r="E46" s="35"/>
      <c r="F46" s="36"/>
      <c r="G46" s="35"/>
      <c r="H46" s="38"/>
    </row>
    <row r="47" spans="1:8" hidden="1" x14ac:dyDescent="0.25">
      <c r="A47" s="15" t="s">
        <v>369</v>
      </c>
      <c r="B47" s="8">
        <v>1</v>
      </c>
      <c r="C47" s="35"/>
      <c r="D47" s="35"/>
      <c r="E47" s="35"/>
      <c r="F47" s="36"/>
      <c r="G47" s="35"/>
      <c r="H47" s="38"/>
    </row>
    <row r="48" spans="1:8" hidden="1" x14ac:dyDescent="0.25">
      <c r="A48" s="15" t="s">
        <v>379</v>
      </c>
      <c r="B48" s="8">
        <v>1</v>
      </c>
      <c r="C48" s="35"/>
      <c r="D48" s="35"/>
      <c r="E48" s="35"/>
      <c r="F48" s="36"/>
      <c r="G48" s="35"/>
      <c r="H48" s="38"/>
    </row>
    <row r="49" spans="1:8" hidden="1" x14ac:dyDescent="0.25">
      <c r="A49" s="15" t="s">
        <v>381</v>
      </c>
      <c r="B49" s="8">
        <v>1</v>
      </c>
      <c r="C49" s="35"/>
      <c r="D49" s="35"/>
      <c r="E49" s="35"/>
      <c r="F49" s="36"/>
      <c r="G49" s="35"/>
      <c r="H49" s="38"/>
    </row>
    <row r="50" spans="1:8" hidden="1" x14ac:dyDescent="0.25">
      <c r="A50" s="15" t="s">
        <v>632</v>
      </c>
      <c r="B50" s="8">
        <v>1</v>
      </c>
      <c r="C50" s="35"/>
      <c r="D50" s="35"/>
      <c r="E50" s="35"/>
      <c r="F50" s="36"/>
      <c r="G50" s="35"/>
      <c r="H50" s="38"/>
    </row>
    <row r="51" spans="1:8" hidden="1" x14ac:dyDescent="0.25">
      <c r="A51" s="15" t="s">
        <v>634</v>
      </c>
      <c r="B51" s="8">
        <v>1</v>
      </c>
      <c r="C51" s="35"/>
      <c r="D51" s="35"/>
      <c r="E51" s="35"/>
      <c r="F51" s="36"/>
      <c r="G51" s="35"/>
      <c r="H51" s="38"/>
    </row>
    <row r="52" spans="1:8" hidden="1" x14ac:dyDescent="0.25">
      <c r="A52" s="15" t="s">
        <v>681</v>
      </c>
      <c r="B52" s="8">
        <v>1</v>
      </c>
      <c r="C52" s="35"/>
      <c r="D52" s="35"/>
      <c r="E52" s="35"/>
      <c r="F52" s="36"/>
      <c r="G52" s="35"/>
      <c r="H52" s="38"/>
    </row>
    <row r="53" spans="1:8" hidden="1" x14ac:dyDescent="0.25">
      <c r="A53" s="15" t="s">
        <v>682</v>
      </c>
      <c r="B53" s="8">
        <v>1</v>
      </c>
      <c r="C53" s="35"/>
      <c r="D53" s="35"/>
      <c r="E53" s="35"/>
      <c r="F53" s="36"/>
      <c r="G53" s="35"/>
      <c r="H53" s="38"/>
    </row>
    <row r="54" spans="1:8" hidden="1" x14ac:dyDescent="0.25">
      <c r="A54" s="15" t="s">
        <v>683</v>
      </c>
      <c r="B54" s="8">
        <v>1</v>
      </c>
      <c r="C54" s="35"/>
      <c r="D54" s="35"/>
      <c r="E54" s="35"/>
      <c r="F54" s="36"/>
      <c r="G54" s="35"/>
      <c r="H54" s="38"/>
    </row>
    <row r="55" spans="1:8" hidden="1" x14ac:dyDescent="0.25">
      <c r="A55" s="15" t="s">
        <v>684</v>
      </c>
      <c r="B55" s="8">
        <v>1</v>
      </c>
      <c r="C55" s="35"/>
      <c r="D55" s="35"/>
      <c r="E55" s="35"/>
      <c r="F55" s="36"/>
      <c r="G55" s="35"/>
      <c r="H55" s="38"/>
    </row>
    <row r="56" spans="1:8" hidden="1" x14ac:dyDescent="0.25">
      <c r="A56" s="15" t="s">
        <v>685</v>
      </c>
      <c r="B56" s="8">
        <v>1</v>
      </c>
      <c r="C56" s="35"/>
      <c r="D56" s="35"/>
      <c r="E56" s="35"/>
      <c r="F56" s="36"/>
      <c r="G56" s="35"/>
      <c r="H56" s="38"/>
    </row>
    <row r="57" spans="1:8" hidden="1" x14ac:dyDescent="0.25">
      <c r="A57" s="15" t="s">
        <v>686</v>
      </c>
      <c r="B57" s="8">
        <v>1</v>
      </c>
      <c r="C57" s="35"/>
      <c r="D57" s="35"/>
      <c r="E57" s="35"/>
      <c r="F57" s="36"/>
      <c r="G57" s="35"/>
      <c r="H57" s="38"/>
    </row>
    <row r="58" spans="1:8" hidden="1" x14ac:dyDescent="0.25">
      <c r="A58" s="15" t="s">
        <v>697</v>
      </c>
      <c r="B58" s="8">
        <v>1</v>
      </c>
      <c r="C58" s="35"/>
      <c r="D58" s="35"/>
      <c r="E58" s="35"/>
      <c r="F58" s="36"/>
      <c r="G58" s="35"/>
      <c r="H58" s="38"/>
    </row>
    <row r="59" spans="1:8" hidden="1" x14ac:dyDescent="0.25">
      <c r="A59" s="15" t="s">
        <v>698</v>
      </c>
      <c r="B59" s="8">
        <v>1</v>
      </c>
      <c r="C59" s="35"/>
      <c r="D59" s="35"/>
      <c r="E59" s="35"/>
      <c r="F59" s="36"/>
      <c r="G59" s="35"/>
      <c r="H59" s="38"/>
    </row>
    <row r="60" spans="1:8" hidden="1" x14ac:dyDescent="0.25">
      <c r="A60" s="15" t="s">
        <v>738</v>
      </c>
      <c r="B60" s="8">
        <v>1</v>
      </c>
      <c r="C60" s="35"/>
      <c r="D60" s="35"/>
      <c r="E60" s="35"/>
      <c r="F60" s="36"/>
      <c r="G60" s="35"/>
      <c r="H60" s="38"/>
    </row>
    <row r="61" spans="1:8" hidden="1" x14ac:dyDescent="0.25">
      <c r="A61" s="15" t="s">
        <v>739</v>
      </c>
      <c r="B61" s="8">
        <v>1</v>
      </c>
      <c r="C61" s="35"/>
      <c r="D61" s="35"/>
      <c r="E61" s="35"/>
      <c r="F61" s="36"/>
      <c r="G61" s="35"/>
      <c r="H61" s="38"/>
    </row>
    <row r="62" spans="1:8" hidden="1" x14ac:dyDescent="0.25">
      <c r="A62" s="15" t="s">
        <v>740</v>
      </c>
      <c r="B62" s="8">
        <v>1</v>
      </c>
      <c r="C62" s="35"/>
      <c r="D62" s="35"/>
      <c r="E62" s="35"/>
      <c r="F62" s="36"/>
      <c r="G62" s="35"/>
      <c r="H62" s="38"/>
    </row>
    <row r="63" spans="1:8" hidden="1" x14ac:dyDescent="0.25">
      <c r="A63" s="15" t="s">
        <v>788</v>
      </c>
      <c r="B63" s="8">
        <v>1</v>
      </c>
      <c r="C63" s="35"/>
      <c r="D63" s="35"/>
      <c r="E63" s="35"/>
      <c r="F63" s="36"/>
      <c r="G63" s="35"/>
      <c r="H63" s="38"/>
    </row>
    <row r="64" spans="1:8" hidden="1" x14ac:dyDescent="0.25">
      <c r="A64" s="15" t="s">
        <v>799</v>
      </c>
      <c r="B64" s="8">
        <v>1</v>
      </c>
      <c r="C64" s="35"/>
      <c r="D64" s="35"/>
      <c r="E64" s="35"/>
      <c r="F64" s="36"/>
      <c r="G64" s="35"/>
      <c r="H64" s="38"/>
    </row>
    <row r="65" spans="1:8" hidden="1" x14ac:dyDescent="0.25">
      <c r="A65" s="15" t="s">
        <v>804</v>
      </c>
      <c r="B65" s="8">
        <v>1</v>
      </c>
      <c r="C65" s="35"/>
      <c r="D65" s="35"/>
      <c r="E65" s="35"/>
      <c r="F65" s="36"/>
      <c r="G65" s="35"/>
      <c r="H65" s="38"/>
    </row>
    <row r="66" spans="1:8" hidden="1" x14ac:dyDescent="0.25">
      <c r="A66" s="15" t="s">
        <v>806</v>
      </c>
      <c r="B66" s="8">
        <v>1</v>
      </c>
      <c r="C66" s="35"/>
      <c r="D66" s="35"/>
      <c r="E66" s="35"/>
      <c r="F66" s="36"/>
      <c r="G66" s="35"/>
      <c r="H66" s="38"/>
    </row>
    <row r="67" spans="1:8" hidden="1" x14ac:dyDescent="0.25">
      <c r="A67" s="15" t="s">
        <v>848</v>
      </c>
      <c r="B67" s="8">
        <v>1</v>
      </c>
      <c r="C67" s="35"/>
      <c r="D67" s="35"/>
      <c r="E67" s="35"/>
      <c r="F67" s="36"/>
      <c r="G67" s="35"/>
      <c r="H67" s="38"/>
    </row>
    <row r="68" spans="1:8" hidden="1" x14ac:dyDescent="0.25">
      <c r="A68" s="15" t="s">
        <v>876</v>
      </c>
      <c r="B68" s="8">
        <v>1</v>
      </c>
      <c r="C68" s="35"/>
      <c r="D68" s="35"/>
      <c r="E68" s="35"/>
      <c r="F68" s="36"/>
      <c r="G68" s="35"/>
      <c r="H68" s="38"/>
    </row>
    <row r="69" spans="1:8" hidden="1" x14ac:dyDescent="0.25">
      <c r="A69" s="15" t="s">
        <v>913</v>
      </c>
      <c r="B69" s="8">
        <v>1</v>
      </c>
      <c r="C69" s="35"/>
      <c r="D69" s="35"/>
      <c r="E69" s="35"/>
      <c r="F69" s="36"/>
      <c r="G69" s="35"/>
      <c r="H69" s="38"/>
    </row>
    <row r="70" spans="1:8" hidden="1" x14ac:dyDescent="0.25">
      <c r="A70" s="15" t="s">
        <v>916</v>
      </c>
      <c r="B70" s="8">
        <v>1</v>
      </c>
      <c r="C70" s="35"/>
      <c r="D70" s="35"/>
      <c r="E70" s="35"/>
      <c r="F70" s="36"/>
      <c r="G70" s="35"/>
      <c r="H70" s="38"/>
    </row>
    <row r="71" spans="1:8" hidden="1" x14ac:dyDescent="0.25">
      <c r="A71" s="15" t="s">
        <v>918</v>
      </c>
      <c r="B71" s="8">
        <v>1</v>
      </c>
      <c r="C71" s="35"/>
      <c r="D71" s="35"/>
      <c r="E71" s="35"/>
      <c r="F71" s="36"/>
      <c r="G71" s="35"/>
      <c r="H71" s="38"/>
    </row>
    <row r="72" spans="1:8" hidden="1" x14ac:dyDescent="0.25">
      <c r="A72" s="15" t="s">
        <v>920</v>
      </c>
      <c r="B72" s="8">
        <v>1</v>
      </c>
      <c r="C72" s="35"/>
      <c r="D72" s="35"/>
      <c r="E72" s="35"/>
      <c r="F72" s="36"/>
      <c r="G72" s="35"/>
      <c r="H72" s="38"/>
    </row>
    <row r="73" spans="1:8" hidden="1" x14ac:dyDescent="0.25">
      <c r="A73" s="15" t="s">
        <v>934</v>
      </c>
      <c r="B73" s="8">
        <v>1</v>
      </c>
      <c r="C73" s="35"/>
      <c r="D73" s="35"/>
      <c r="E73" s="35"/>
      <c r="F73" s="36"/>
      <c r="G73" s="35"/>
      <c r="H73" s="38"/>
    </row>
    <row r="74" spans="1:8" hidden="1" x14ac:dyDescent="0.25">
      <c r="A74" s="15" t="s">
        <v>955</v>
      </c>
      <c r="B74" s="8">
        <v>1</v>
      </c>
      <c r="C74" s="35"/>
      <c r="D74" s="35"/>
      <c r="E74" s="35"/>
      <c r="F74" s="36"/>
      <c r="G74" s="35"/>
      <c r="H74" s="38"/>
    </row>
    <row r="75" spans="1:8" hidden="1" x14ac:dyDescent="0.25">
      <c r="A75" s="15" t="s">
        <v>956</v>
      </c>
      <c r="B75" s="8">
        <v>1</v>
      </c>
      <c r="C75" s="35"/>
      <c r="D75" s="35"/>
      <c r="E75" s="35"/>
      <c r="F75" s="36"/>
      <c r="G75" s="35"/>
      <c r="H75" s="38"/>
    </row>
    <row r="76" spans="1:8" hidden="1" x14ac:dyDescent="0.25">
      <c r="A76" s="15" t="s">
        <v>980</v>
      </c>
      <c r="B76" s="8">
        <v>1</v>
      </c>
      <c r="C76" s="35"/>
      <c r="D76" s="35"/>
      <c r="E76" s="35"/>
      <c r="F76" s="36"/>
      <c r="G76" s="35"/>
      <c r="H76" s="38"/>
    </row>
    <row r="77" spans="1:8" hidden="1" x14ac:dyDescent="0.25">
      <c r="A77" s="15" t="s">
        <v>127</v>
      </c>
      <c r="B77" s="8">
        <v>1</v>
      </c>
      <c r="C77" s="35"/>
      <c r="D77" s="35"/>
      <c r="E77" s="35"/>
      <c r="F77" s="36"/>
      <c r="G77" s="35"/>
      <c r="H77" s="38"/>
    </row>
    <row r="78" spans="1:8" hidden="1" x14ac:dyDescent="0.25">
      <c r="A78" s="15" t="s">
        <v>128</v>
      </c>
      <c r="B78" s="8">
        <v>1</v>
      </c>
      <c r="C78" s="35"/>
      <c r="D78" s="35"/>
      <c r="E78" s="35"/>
      <c r="F78" s="36"/>
      <c r="G78" s="35"/>
      <c r="H78" s="38"/>
    </row>
    <row r="79" spans="1:8" hidden="1" x14ac:dyDescent="0.25">
      <c r="A79" s="15" t="s">
        <v>129</v>
      </c>
      <c r="B79" s="8">
        <v>1</v>
      </c>
      <c r="C79" s="35"/>
      <c r="D79" s="35"/>
      <c r="E79" s="35"/>
      <c r="F79" s="36"/>
      <c r="G79" s="35"/>
      <c r="H79" s="38"/>
    </row>
    <row r="80" spans="1:8" hidden="1" x14ac:dyDescent="0.25">
      <c r="A80" s="15" t="s">
        <v>130</v>
      </c>
      <c r="B80" s="8">
        <v>1</v>
      </c>
      <c r="C80" s="35"/>
      <c r="D80" s="35"/>
      <c r="E80" s="35"/>
      <c r="F80" s="36"/>
      <c r="G80" s="35"/>
      <c r="H80" s="38"/>
    </row>
    <row r="81" spans="1:8" hidden="1" x14ac:dyDescent="0.25">
      <c r="A81" s="15" t="s">
        <v>131</v>
      </c>
      <c r="B81" s="8">
        <v>1</v>
      </c>
      <c r="C81" s="35"/>
      <c r="D81" s="35"/>
      <c r="E81" s="35"/>
      <c r="F81" s="36"/>
      <c r="G81" s="35"/>
      <c r="H81" s="38"/>
    </row>
    <row r="82" spans="1:8" hidden="1" x14ac:dyDescent="0.25">
      <c r="A82" s="15" t="s">
        <v>132</v>
      </c>
      <c r="B82" s="8">
        <v>1</v>
      </c>
      <c r="C82" s="35"/>
      <c r="D82" s="35"/>
      <c r="E82" s="35"/>
      <c r="F82" s="36"/>
      <c r="G82" s="35"/>
      <c r="H82" s="38"/>
    </row>
    <row r="83" spans="1:8" hidden="1" x14ac:dyDescent="0.25">
      <c r="A83" s="15" t="s">
        <v>135</v>
      </c>
      <c r="B83" s="8">
        <v>1</v>
      </c>
      <c r="C83" s="35"/>
      <c r="D83" s="35"/>
      <c r="E83" s="35"/>
      <c r="F83" s="36"/>
      <c r="G83" s="35"/>
      <c r="H83" s="38"/>
    </row>
    <row r="84" spans="1:8" hidden="1" x14ac:dyDescent="0.25">
      <c r="A84" s="15" t="s">
        <v>144</v>
      </c>
      <c r="B84" s="8">
        <v>1</v>
      </c>
      <c r="C84" s="35"/>
      <c r="D84" s="35"/>
      <c r="E84" s="35"/>
      <c r="F84" s="36"/>
      <c r="G84" s="35"/>
      <c r="H84" s="38"/>
    </row>
    <row r="85" spans="1:8" hidden="1" x14ac:dyDescent="0.25">
      <c r="A85" s="15" t="s">
        <v>367</v>
      </c>
      <c r="B85" s="8">
        <v>1</v>
      </c>
      <c r="C85" s="35"/>
      <c r="D85" s="35"/>
      <c r="E85" s="35"/>
      <c r="F85" s="36"/>
      <c r="G85" s="35"/>
      <c r="H85" s="38"/>
    </row>
    <row r="86" spans="1:8" hidden="1" x14ac:dyDescent="0.25">
      <c r="A86" s="15" t="s">
        <v>406</v>
      </c>
      <c r="B86" s="8">
        <v>1</v>
      </c>
      <c r="C86" s="35"/>
      <c r="D86" s="35"/>
      <c r="E86" s="35"/>
      <c r="F86" s="36"/>
      <c r="G86" s="35"/>
      <c r="H86" s="38"/>
    </row>
    <row r="87" spans="1:8" hidden="1" x14ac:dyDescent="0.25">
      <c r="A87" s="15" t="s">
        <v>433</v>
      </c>
      <c r="B87" s="8">
        <v>1</v>
      </c>
      <c r="C87" s="35"/>
      <c r="D87" s="35"/>
      <c r="E87" s="35"/>
      <c r="F87" s="36"/>
      <c r="G87" s="35"/>
      <c r="H87" s="38"/>
    </row>
    <row r="88" spans="1:8" hidden="1" x14ac:dyDescent="0.25">
      <c r="A88" s="15" t="s">
        <v>726</v>
      </c>
      <c r="B88" s="8">
        <v>1</v>
      </c>
      <c r="C88" s="35"/>
      <c r="D88" s="35"/>
      <c r="E88" s="35"/>
      <c r="F88" s="36"/>
      <c r="G88" s="35"/>
      <c r="H88" s="38"/>
    </row>
    <row r="89" spans="1:8" hidden="1" x14ac:dyDescent="0.25">
      <c r="A89" s="15" t="s">
        <v>727</v>
      </c>
      <c r="B89" s="8">
        <v>1</v>
      </c>
      <c r="C89" s="35"/>
      <c r="D89" s="35"/>
      <c r="E89" s="35"/>
      <c r="F89" s="36"/>
      <c r="G89" s="35"/>
      <c r="H89" s="38"/>
    </row>
    <row r="90" spans="1:8" hidden="1" x14ac:dyDescent="0.25">
      <c r="A90" s="15" t="s">
        <v>728</v>
      </c>
      <c r="B90" s="8">
        <v>1</v>
      </c>
      <c r="C90" s="35"/>
      <c r="D90" s="35"/>
      <c r="E90" s="35"/>
      <c r="F90" s="36"/>
      <c r="G90" s="35"/>
      <c r="H90" s="38"/>
    </row>
    <row r="91" spans="1:8" hidden="1" x14ac:dyDescent="0.25">
      <c r="A91" s="15" t="s">
        <v>898</v>
      </c>
      <c r="B91" s="8">
        <v>1</v>
      </c>
      <c r="C91" s="35"/>
      <c r="D91" s="35"/>
      <c r="E91" s="35"/>
      <c r="F91" s="36"/>
      <c r="G91" s="35"/>
      <c r="H91" s="38"/>
    </row>
    <row r="92" spans="1:8" hidden="1" x14ac:dyDescent="0.25">
      <c r="A92" s="15" t="s">
        <v>899</v>
      </c>
      <c r="B92" s="8">
        <v>1</v>
      </c>
      <c r="C92" s="35"/>
      <c r="D92" s="35"/>
      <c r="E92" s="35"/>
      <c r="F92" s="36"/>
      <c r="G92" s="35"/>
      <c r="H92" s="38"/>
    </row>
    <row r="93" spans="1:8" hidden="1" x14ac:dyDescent="0.25">
      <c r="A93" s="15" t="s">
        <v>900</v>
      </c>
      <c r="B93" s="8">
        <v>1</v>
      </c>
      <c r="C93" s="35"/>
      <c r="D93" s="35"/>
      <c r="E93" s="35"/>
      <c r="F93" s="36"/>
      <c r="G93" s="35"/>
      <c r="H93" s="38"/>
    </row>
    <row r="94" spans="1:8" hidden="1" x14ac:dyDescent="0.25">
      <c r="A94" s="15" t="s">
        <v>901</v>
      </c>
      <c r="B94" s="8">
        <v>1</v>
      </c>
      <c r="C94" s="35"/>
      <c r="D94" s="35"/>
      <c r="E94" s="35"/>
      <c r="F94" s="36"/>
      <c r="G94" s="35"/>
      <c r="H94" s="38"/>
    </row>
    <row r="95" spans="1:8" hidden="1" x14ac:dyDescent="0.25">
      <c r="A95" s="15" t="s">
        <v>902</v>
      </c>
      <c r="B95" s="8">
        <v>1</v>
      </c>
      <c r="C95" s="35"/>
      <c r="D95" s="35"/>
      <c r="E95" s="35"/>
      <c r="F95" s="36"/>
      <c r="G95" s="35"/>
      <c r="H95" s="38"/>
    </row>
    <row r="96" spans="1:8" hidden="1" x14ac:dyDescent="0.25">
      <c r="A96" s="15" t="s">
        <v>903</v>
      </c>
      <c r="B96" s="8">
        <v>1</v>
      </c>
      <c r="C96" s="35"/>
      <c r="D96" s="35"/>
      <c r="E96" s="35"/>
      <c r="F96" s="36"/>
      <c r="G96" s="35"/>
      <c r="H96" s="38"/>
    </row>
    <row r="97" spans="1:8" hidden="1" x14ac:dyDescent="0.25">
      <c r="A97" s="15" t="s">
        <v>904</v>
      </c>
      <c r="B97" s="8">
        <v>1</v>
      </c>
      <c r="C97" s="35"/>
      <c r="D97" s="35"/>
      <c r="E97" s="35"/>
      <c r="F97" s="36"/>
      <c r="G97" s="35"/>
      <c r="H97" s="38"/>
    </row>
    <row r="98" spans="1:8" hidden="1" x14ac:dyDescent="0.25">
      <c r="A98" s="15" t="s">
        <v>905</v>
      </c>
      <c r="B98" s="8">
        <v>1</v>
      </c>
      <c r="C98" s="35"/>
      <c r="D98" s="35"/>
      <c r="E98" s="35"/>
      <c r="F98" s="36"/>
      <c r="G98" s="35"/>
      <c r="H98" s="38"/>
    </row>
    <row r="99" spans="1:8" hidden="1" x14ac:dyDescent="0.25">
      <c r="A99" s="15" t="s">
        <v>906</v>
      </c>
      <c r="B99" s="8">
        <v>1</v>
      </c>
      <c r="C99" s="35"/>
      <c r="D99" s="35"/>
      <c r="E99" s="35"/>
      <c r="F99" s="36"/>
      <c r="G99" s="35"/>
      <c r="H99" s="38"/>
    </row>
    <row r="100" spans="1:8" hidden="1" x14ac:dyDescent="0.25">
      <c r="A100" s="15" t="s">
        <v>907</v>
      </c>
      <c r="B100" s="8">
        <v>1</v>
      </c>
      <c r="C100" s="35"/>
      <c r="D100" s="35"/>
      <c r="E100" s="35"/>
      <c r="F100" s="36"/>
      <c r="G100" s="35"/>
      <c r="H100" s="38"/>
    </row>
    <row r="101" spans="1:8" hidden="1" x14ac:dyDescent="0.25">
      <c r="A101" s="15" t="s">
        <v>908</v>
      </c>
      <c r="B101" s="8">
        <v>1</v>
      </c>
      <c r="C101" s="35"/>
      <c r="D101" s="35"/>
      <c r="E101" s="35"/>
      <c r="F101" s="36"/>
      <c r="G101" s="35"/>
      <c r="H101" s="38"/>
    </row>
    <row r="102" spans="1:8" hidden="1" x14ac:dyDescent="0.25">
      <c r="A102" s="17" t="s">
        <v>957</v>
      </c>
      <c r="B102" s="9">
        <v>1</v>
      </c>
      <c r="C102" s="40"/>
      <c r="D102" s="40"/>
      <c r="E102" s="40"/>
      <c r="F102" s="41"/>
      <c r="G102" s="40"/>
      <c r="H102" s="42"/>
    </row>
    <row r="103" spans="1:8" x14ac:dyDescent="0.25">
      <c r="A103" s="16" t="s">
        <v>0</v>
      </c>
      <c r="B103" s="10">
        <v>1</v>
      </c>
      <c r="C103" s="44"/>
      <c r="D103" s="39"/>
      <c r="E103" s="44"/>
      <c r="F103" s="39"/>
      <c r="G103" s="44"/>
      <c r="H103" s="39"/>
    </row>
    <row r="104" spans="1:8" x14ac:dyDescent="0.25">
      <c r="A104" s="22" t="s">
        <v>1</v>
      </c>
      <c r="B104" s="23">
        <v>1</v>
      </c>
      <c r="C104" s="45"/>
      <c r="D104" s="46"/>
      <c r="E104" s="45"/>
      <c r="F104" s="46"/>
      <c r="G104" s="45"/>
      <c r="H104" s="46"/>
    </row>
    <row r="105" spans="1:8" x14ac:dyDescent="0.25">
      <c r="A105" s="16" t="s">
        <v>2</v>
      </c>
      <c r="B105" s="10">
        <v>1</v>
      </c>
      <c r="C105" s="44"/>
      <c r="D105" s="39"/>
      <c r="E105" s="44"/>
      <c r="F105" s="39"/>
      <c r="G105" s="44"/>
      <c r="H105" s="39"/>
    </row>
    <row r="106" spans="1:8" x14ac:dyDescent="0.25">
      <c r="A106" s="22" t="s">
        <v>3</v>
      </c>
      <c r="B106" s="23">
        <v>1</v>
      </c>
      <c r="C106" s="45"/>
      <c r="D106" s="46"/>
      <c r="E106" s="45"/>
      <c r="F106" s="46"/>
      <c r="G106" s="45"/>
      <c r="H106" s="46"/>
    </row>
    <row r="107" spans="1:8" x14ac:dyDescent="0.25">
      <c r="A107" s="16" t="s">
        <v>4</v>
      </c>
      <c r="B107" s="10">
        <v>1</v>
      </c>
      <c r="C107" s="44"/>
      <c r="D107" s="39"/>
      <c r="E107" s="44"/>
      <c r="F107" s="39"/>
      <c r="G107" s="44"/>
      <c r="H107" s="39"/>
    </row>
    <row r="108" spans="1:8" x14ac:dyDescent="0.25">
      <c r="A108" s="22" t="s">
        <v>1016</v>
      </c>
      <c r="B108" s="23">
        <v>1</v>
      </c>
      <c r="C108" s="45"/>
      <c r="D108" s="46"/>
      <c r="E108" s="45"/>
      <c r="F108" s="46"/>
      <c r="G108" s="45"/>
      <c r="H108" s="46"/>
    </row>
    <row r="109" spans="1:8" x14ac:dyDescent="0.25">
      <c r="A109" s="56" t="s">
        <v>1274</v>
      </c>
      <c r="B109" s="57"/>
      <c r="C109" s="58"/>
      <c r="D109" s="58"/>
      <c r="E109" s="58"/>
      <c r="F109" s="58"/>
      <c r="G109" s="58"/>
      <c r="H109" s="59"/>
    </row>
    <row r="110" spans="1:8" x14ac:dyDescent="0.25">
      <c r="A110" s="16" t="s">
        <v>136</v>
      </c>
      <c r="B110" s="10">
        <v>100</v>
      </c>
      <c r="C110" s="44"/>
      <c r="D110" s="39"/>
      <c r="E110" s="44"/>
      <c r="F110" s="39"/>
      <c r="G110" s="44"/>
      <c r="H110" s="39"/>
    </row>
    <row r="111" spans="1:8" x14ac:dyDescent="0.25">
      <c r="A111" s="22" t="s">
        <v>137</v>
      </c>
      <c r="B111" s="23">
        <v>100</v>
      </c>
      <c r="C111" s="45"/>
      <c r="D111" s="46"/>
      <c r="E111" s="45"/>
      <c r="F111" s="46"/>
      <c r="G111" s="45"/>
      <c r="H111" s="46"/>
    </row>
    <row r="112" spans="1:8" x14ac:dyDescent="0.25">
      <c r="A112" s="16" t="s">
        <v>138</v>
      </c>
      <c r="B112" s="10">
        <v>100</v>
      </c>
      <c r="C112" s="44"/>
      <c r="D112" s="39"/>
      <c r="E112" s="44"/>
      <c r="F112" s="39"/>
      <c r="G112" s="44"/>
      <c r="H112" s="39"/>
    </row>
    <row r="113" spans="1:8" x14ac:dyDescent="0.25">
      <c r="A113" s="22" t="s">
        <v>139</v>
      </c>
      <c r="B113" s="23">
        <v>100</v>
      </c>
      <c r="C113" s="45"/>
      <c r="D113" s="46"/>
      <c r="E113" s="45"/>
      <c r="F113" s="46"/>
      <c r="G113" s="45"/>
      <c r="H113" s="46"/>
    </row>
    <row r="114" spans="1:8" x14ac:dyDescent="0.25">
      <c r="A114" s="16" t="s">
        <v>140</v>
      </c>
      <c r="B114" s="10">
        <v>100</v>
      </c>
      <c r="C114" s="44"/>
      <c r="D114" s="39"/>
      <c r="E114" s="44"/>
      <c r="F114" s="39"/>
      <c r="G114" s="44"/>
      <c r="H114" s="39"/>
    </row>
    <row r="115" spans="1:8" x14ac:dyDescent="0.25">
      <c r="A115" s="22" t="s">
        <v>141</v>
      </c>
      <c r="B115" s="23">
        <v>100</v>
      </c>
      <c r="C115" s="45"/>
      <c r="D115" s="46"/>
      <c r="E115" s="45"/>
      <c r="F115" s="46"/>
      <c r="G115" s="45"/>
      <c r="H115" s="46"/>
    </row>
    <row r="116" spans="1:8" x14ac:dyDescent="0.25">
      <c r="A116" s="31" t="s">
        <v>143</v>
      </c>
      <c r="B116" s="32">
        <v>100</v>
      </c>
      <c r="C116" s="61"/>
      <c r="D116" s="62"/>
      <c r="E116" s="61"/>
      <c r="F116" s="62"/>
      <c r="G116" s="61"/>
      <c r="H116" s="62"/>
    </row>
    <row r="117" spans="1:8" x14ac:dyDescent="0.25">
      <c r="A117" s="63" t="s">
        <v>145</v>
      </c>
      <c r="B117" s="64">
        <v>100</v>
      </c>
      <c r="C117" s="65"/>
      <c r="D117" s="66"/>
      <c r="E117" s="65"/>
      <c r="F117" s="66"/>
      <c r="G117" s="65"/>
      <c r="H117" s="66"/>
    </row>
    <row r="118" spans="1:8" x14ac:dyDescent="0.25">
      <c r="A118" s="14" t="s">
        <v>1583</v>
      </c>
      <c r="B118" s="11">
        <v>100</v>
      </c>
      <c r="C118" s="55"/>
      <c r="D118" s="37"/>
      <c r="E118" s="55"/>
      <c r="F118" s="37"/>
      <c r="G118" s="55"/>
      <c r="H118" s="37"/>
    </row>
    <row r="119" spans="1:8" x14ac:dyDescent="0.25">
      <c r="A119" s="22" t="s">
        <v>1584</v>
      </c>
      <c r="B119" s="23">
        <v>100</v>
      </c>
      <c r="C119" s="45"/>
      <c r="D119" s="46"/>
      <c r="E119" s="45"/>
      <c r="F119" s="46"/>
      <c r="G119" s="45"/>
      <c r="H119" s="46"/>
    </row>
    <row r="120" spans="1:8" x14ac:dyDescent="0.25">
      <c r="A120" s="16" t="s">
        <v>1585</v>
      </c>
      <c r="B120" s="10">
        <v>100</v>
      </c>
      <c r="C120" s="44"/>
      <c r="D120" s="39"/>
      <c r="E120" s="44"/>
      <c r="F120" s="39"/>
      <c r="G120" s="44"/>
      <c r="H120" s="39"/>
    </row>
    <row r="121" spans="1:8" x14ac:dyDescent="0.25">
      <c r="A121" s="22" t="s">
        <v>1586</v>
      </c>
      <c r="B121" s="23">
        <v>100</v>
      </c>
      <c r="C121" s="45"/>
      <c r="D121" s="46"/>
      <c r="E121" s="45"/>
      <c r="F121" s="46"/>
      <c r="G121" s="45"/>
      <c r="H121" s="46"/>
    </row>
    <row r="122" spans="1:8" x14ac:dyDescent="0.25">
      <c r="A122" s="16" t="s">
        <v>1587</v>
      </c>
      <c r="B122" s="10">
        <v>100</v>
      </c>
      <c r="C122" s="44"/>
      <c r="D122" s="39"/>
      <c r="E122" s="44"/>
      <c r="F122" s="39"/>
      <c r="G122" s="44"/>
      <c r="H122" s="39"/>
    </row>
    <row r="123" spans="1:8" x14ac:dyDescent="0.25">
      <c r="A123" s="22" t="s">
        <v>1588</v>
      </c>
      <c r="B123" s="23">
        <v>100</v>
      </c>
      <c r="C123" s="45"/>
      <c r="D123" s="46"/>
      <c r="E123" s="45"/>
      <c r="F123" s="46"/>
      <c r="G123" s="45"/>
      <c r="H123" s="46"/>
    </row>
    <row r="124" spans="1:8" x14ac:dyDescent="0.25">
      <c r="A124" s="16" t="s">
        <v>1589</v>
      </c>
      <c r="B124" s="10">
        <v>100</v>
      </c>
      <c r="C124" s="44"/>
      <c r="D124" s="39"/>
      <c r="E124" s="44"/>
      <c r="F124" s="39"/>
      <c r="G124" s="44"/>
      <c r="H124" s="39"/>
    </row>
    <row r="125" spans="1:8" x14ac:dyDescent="0.25">
      <c r="A125" s="26" t="s">
        <v>1590</v>
      </c>
      <c r="B125" s="27">
        <v>100</v>
      </c>
      <c r="C125" s="47"/>
      <c r="D125" s="48"/>
      <c r="E125" s="47"/>
      <c r="F125" s="48"/>
      <c r="G125" s="47"/>
      <c r="H125" s="48"/>
    </row>
    <row r="126" spans="1:8" x14ac:dyDescent="0.25">
      <c r="A126" s="14" t="s">
        <v>155</v>
      </c>
      <c r="B126" s="11">
        <v>100</v>
      </c>
      <c r="C126" s="55"/>
      <c r="D126" s="37"/>
      <c r="E126" s="55"/>
      <c r="F126" s="37"/>
      <c r="G126" s="55"/>
      <c r="H126" s="37"/>
    </row>
    <row r="127" spans="1:8" x14ac:dyDescent="0.25">
      <c r="A127" s="22" t="s">
        <v>1197</v>
      </c>
      <c r="B127" s="23">
        <v>100</v>
      </c>
      <c r="C127" s="45"/>
      <c r="D127" s="46"/>
      <c r="E127" s="45"/>
      <c r="F127" s="46"/>
      <c r="G127" s="45"/>
      <c r="H127" s="46"/>
    </row>
    <row r="128" spans="1:8" x14ac:dyDescent="0.25">
      <c r="A128" s="16" t="s">
        <v>157</v>
      </c>
      <c r="B128" s="10">
        <v>100</v>
      </c>
      <c r="C128" s="44"/>
      <c r="D128" s="39"/>
      <c r="E128" s="44"/>
      <c r="F128" s="39"/>
      <c r="G128" s="44"/>
      <c r="H128" s="39"/>
    </row>
    <row r="129" spans="1:8" x14ac:dyDescent="0.25">
      <c r="A129" s="22" t="s">
        <v>158</v>
      </c>
      <c r="B129" s="23">
        <v>100</v>
      </c>
      <c r="C129" s="45"/>
      <c r="D129" s="46"/>
      <c r="E129" s="45"/>
      <c r="F129" s="46"/>
      <c r="G129" s="45"/>
      <c r="H129" s="46"/>
    </row>
    <row r="130" spans="1:8" x14ac:dyDescent="0.25">
      <c r="A130" s="16" t="s">
        <v>159</v>
      </c>
      <c r="B130" s="10">
        <v>100</v>
      </c>
      <c r="C130" s="44"/>
      <c r="D130" s="39"/>
      <c r="E130" s="44"/>
      <c r="F130" s="39"/>
      <c r="G130" s="44"/>
      <c r="H130" s="39"/>
    </row>
    <row r="131" spans="1:8" x14ac:dyDescent="0.25">
      <c r="A131" s="22" t="s">
        <v>160</v>
      </c>
      <c r="B131" s="23">
        <v>100</v>
      </c>
      <c r="C131" s="45"/>
      <c r="D131" s="46"/>
      <c r="E131" s="45"/>
      <c r="F131" s="46"/>
      <c r="G131" s="45"/>
      <c r="H131" s="46"/>
    </row>
    <row r="132" spans="1:8" x14ac:dyDescent="0.25">
      <c r="A132" s="16" t="s">
        <v>161</v>
      </c>
      <c r="B132" s="10">
        <v>100</v>
      </c>
      <c r="C132" s="44"/>
      <c r="D132" s="39"/>
      <c r="E132" s="44"/>
      <c r="F132" s="39"/>
      <c r="G132" s="44"/>
      <c r="H132" s="39"/>
    </row>
    <row r="133" spans="1:8" x14ac:dyDescent="0.25">
      <c r="A133" s="22" t="s">
        <v>162</v>
      </c>
      <c r="B133" s="23">
        <v>100</v>
      </c>
      <c r="C133" s="45"/>
      <c r="D133" s="46"/>
      <c r="E133" s="45"/>
      <c r="F133" s="46"/>
      <c r="G133" s="45"/>
      <c r="H133" s="46"/>
    </row>
    <row r="134" spans="1:8" x14ac:dyDescent="0.25">
      <c r="A134" s="16" t="s">
        <v>163</v>
      </c>
      <c r="B134" s="10">
        <v>100</v>
      </c>
      <c r="C134" s="44"/>
      <c r="D134" s="39"/>
      <c r="E134" s="44"/>
      <c r="F134" s="39"/>
      <c r="G134" s="44"/>
      <c r="H134" s="39"/>
    </row>
    <row r="135" spans="1:8" x14ac:dyDescent="0.25">
      <c r="A135" s="22" t="s">
        <v>164</v>
      </c>
      <c r="B135" s="23">
        <v>100</v>
      </c>
      <c r="C135" s="45"/>
      <c r="D135" s="46"/>
      <c r="E135" s="45"/>
      <c r="F135" s="46"/>
      <c r="G135" s="45"/>
      <c r="H135" s="46"/>
    </row>
    <row r="136" spans="1:8" x14ac:dyDescent="0.25">
      <c r="A136" s="16" t="s">
        <v>165</v>
      </c>
      <c r="B136" s="10">
        <v>100</v>
      </c>
      <c r="C136" s="44"/>
      <c r="D136" s="39"/>
      <c r="E136" s="44"/>
      <c r="F136" s="39"/>
      <c r="G136" s="44"/>
      <c r="H136" s="39"/>
    </row>
    <row r="137" spans="1:8" x14ac:dyDescent="0.25">
      <c r="A137" s="26" t="s">
        <v>166</v>
      </c>
      <c r="B137" s="27">
        <v>100</v>
      </c>
      <c r="C137" s="47"/>
      <c r="D137" s="48"/>
      <c r="E137" s="47"/>
      <c r="F137" s="48"/>
      <c r="G137" s="47"/>
      <c r="H137" s="48"/>
    </row>
    <row r="138" spans="1:8" x14ac:dyDescent="0.25">
      <c r="A138" s="16" t="s">
        <v>1242</v>
      </c>
      <c r="B138" s="10">
        <v>50</v>
      </c>
      <c r="C138" s="44"/>
      <c r="D138" s="39"/>
      <c r="E138" s="44"/>
      <c r="F138" s="39"/>
      <c r="G138" s="44"/>
      <c r="H138" s="39"/>
    </row>
    <row r="139" spans="1:8" x14ac:dyDescent="0.25">
      <c r="A139" s="22" t="s">
        <v>1243</v>
      </c>
      <c r="B139" s="23">
        <v>50</v>
      </c>
      <c r="C139" s="45"/>
      <c r="D139" s="46"/>
      <c r="E139" s="45"/>
      <c r="F139" s="46"/>
      <c r="G139" s="45"/>
      <c r="H139" s="46"/>
    </row>
    <row r="140" spans="1:8" x14ac:dyDescent="0.25">
      <c r="A140" s="16" t="s">
        <v>1244</v>
      </c>
      <c r="B140" s="10">
        <v>50</v>
      </c>
      <c r="C140" s="44"/>
      <c r="D140" s="39"/>
      <c r="E140" s="44"/>
      <c r="F140" s="39"/>
      <c r="G140" s="44"/>
      <c r="H140" s="39"/>
    </row>
    <row r="141" spans="1:8" x14ac:dyDescent="0.25">
      <c r="A141" s="22" t="s">
        <v>1250</v>
      </c>
      <c r="B141" s="23">
        <v>50</v>
      </c>
      <c r="C141" s="45"/>
      <c r="D141" s="46"/>
      <c r="E141" s="45"/>
      <c r="F141" s="46"/>
      <c r="G141" s="45"/>
      <c r="H141" s="46"/>
    </row>
    <row r="142" spans="1:8" x14ac:dyDescent="0.25">
      <c r="A142" s="16" t="s">
        <v>1245</v>
      </c>
      <c r="B142" s="10">
        <v>50</v>
      </c>
      <c r="C142" s="44"/>
      <c r="D142" s="39"/>
      <c r="E142" s="44"/>
      <c r="F142" s="39"/>
      <c r="G142" s="44"/>
      <c r="H142" s="39"/>
    </row>
    <row r="143" spans="1:8" x14ac:dyDescent="0.25">
      <c r="A143" s="22" t="s">
        <v>1246</v>
      </c>
      <c r="B143" s="23">
        <v>50</v>
      </c>
      <c r="C143" s="45"/>
      <c r="D143" s="46"/>
      <c r="E143" s="45"/>
      <c r="F143" s="46"/>
      <c r="G143" s="45"/>
      <c r="H143" s="46"/>
    </row>
    <row r="144" spans="1:8" x14ac:dyDescent="0.25">
      <c r="A144" s="16" t="s">
        <v>1247</v>
      </c>
      <c r="B144" s="10">
        <v>50</v>
      </c>
      <c r="C144" s="44"/>
      <c r="D144" s="39"/>
      <c r="E144" s="44"/>
      <c r="F144" s="39"/>
      <c r="G144" s="44"/>
      <c r="H144" s="39"/>
    </row>
    <row r="145" spans="1:8" x14ac:dyDescent="0.25">
      <c r="A145" s="22" t="s">
        <v>1248</v>
      </c>
      <c r="B145" s="23">
        <v>50</v>
      </c>
      <c r="C145" s="45"/>
      <c r="D145" s="46"/>
      <c r="E145" s="45"/>
      <c r="F145" s="46"/>
      <c r="G145" s="45"/>
      <c r="H145" s="46"/>
    </row>
    <row r="146" spans="1:8" x14ac:dyDescent="0.25">
      <c r="A146" s="16" t="s">
        <v>1249</v>
      </c>
      <c r="B146" s="10">
        <v>50</v>
      </c>
      <c r="C146" s="44"/>
      <c r="D146" s="39"/>
      <c r="E146" s="44"/>
      <c r="F146" s="39"/>
      <c r="G146" s="44"/>
      <c r="H146" s="39"/>
    </row>
    <row r="147" spans="1:8" x14ac:dyDescent="0.25">
      <c r="A147" s="22" t="s">
        <v>201</v>
      </c>
      <c r="B147" s="23">
        <v>50</v>
      </c>
      <c r="C147" s="45"/>
      <c r="D147" s="46"/>
      <c r="E147" s="45"/>
      <c r="F147" s="46"/>
      <c r="G147" s="45"/>
      <c r="H147" s="46"/>
    </row>
    <row r="148" spans="1:8" x14ac:dyDescent="0.25">
      <c r="A148" s="16" t="s">
        <v>179</v>
      </c>
      <c r="B148" s="10">
        <v>50</v>
      </c>
      <c r="C148" s="44"/>
      <c r="D148" s="39"/>
      <c r="E148" s="44"/>
      <c r="F148" s="39"/>
      <c r="G148" s="44"/>
      <c r="H148" s="39"/>
    </row>
    <row r="149" spans="1:8" x14ac:dyDescent="0.25">
      <c r="A149" s="22" t="s">
        <v>180</v>
      </c>
      <c r="B149" s="23">
        <v>50</v>
      </c>
      <c r="C149" s="45"/>
      <c r="D149" s="46"/>
      <c r="E149" s="45"/>
      <c r="F149" s="46"/>
      <c r="G149" s="45"/>
      <c r="H149" s="46"/>
    </row>
    <row r="150" spans="1:8" x14ac:dyDescent="0.25">
      <c r="A150" s="16" t="s">
        <v>181</v>
      </c>
      <c r="B150" s="10">
        <v>50</v>
      </c>
      <c r="C150" s="44"/>
      <c r="D150" s="39"/>
      <c r="E150" s="44"/>
      <c r="F150" s="39"/>
      <c r="G150" s="44"/>
      <c r="H150" s="39"/>
    </row>
    <row r="151" spans="1:8" x14ac:dyDescent="0.25">
      <c r="A151" s="22" t="s">
        <v>182</v>
      </c>
      <c r="B151" s="23">
        <v>50</v>
      </c>
      <c r="C151" s="45"/>
      <c r="D151" s="46"/>
      <c r="E151" s="45"/>
      <c r="F151" s="46"/>
      <c r="G151" s="45"/>
      <c r="H151" s="46"/>
    </row>
    <row r="152" spans="1:8" x14ac:dyDescent="0.25">
      <c r="A152" s="16" t="s">
        <v>184</v>
      </c>
      <c r="B152" s="10">
        <v>50</v>
      </c>
      <c r="C152" s="44"/>
      <c r="D152" s="39"/>
      <c r="E152" s="44"/>
      <c r="F152" s="39"/>
      <c r="G152" s="44"/>
      <c r="H152" s="39"/>
    </row>
    <row r="153" spans="1:8" x14ac:dyDescent="0.25">
      <c r="A153" s="22" t="s">
        <v>185</v>
      </c>
      <c r="B153" s="23">
        <v>50</v>
      </c>
      <c r="C153" s="45"/>
      <c r="D153" s="46"/>
      <c r="E153" s="45"/>
      <c r="F153" s="46"/>
      <c r="G153" s="45"/>
      <c r="H153" s="46"/>
    </row>
    <row r="154" spans="1:8" x14ac:dyDescent="0.25">
      <c r="A154" s="16" t="s">
        <v>186</v>
      </c>
      <c r="B154" s="10">
        <v>50</v>
      </c>
      <c r="C154" s="44"/>
      <c r="D154" s="39"/>
      <c r="E154" s="44"/>
      <c r="F154" s="39"/>
      <c r="G154" s="44"/>
      <c r="H154" s="39"/>
    </row>
    <row r="155" spans="1:8" x14ac:dyDescent="0.25">
      <c r="A155" s="22" t="s">
        <v>187</v>
      </c>
      <c r="B155" s="23">
        <v>50</v>
      </c>
      <c r="C155" s="45"/>
      <c r="D155" s="46"/>
      <c r="E155" s="45"/>
      <c r="F155" s="46"/>
      <c r="G155" s="45"/>
      <c r="H155" s="46"/>
    </row>
    <row r="156" spans="1:8" x14ac:dyDescent="0.25">
      <c r="A156" s="16" t="s">
        <v>188</v>
      </c>
      <c r="B156" s="10">
        <v>50</v>
      </c>
      <c r="C156" s="44"/>
      <c r="D156" s="39"/>
      <c r="E156" s="44"/>
      <c r="F156" s="39"/>
      <c r="G156" s="44"/>
      <c r="H156" s="39"/>
    </row>
    <row r="157" spans="1:8" x14ac:dyDescent="0.25">
      <c r="A157" s="22" t="s">
        <v>190</v>
      </c>
      <c r="B157" s="23">
        <v>50</v>
      </c>
      <c r="C157" s="45"/>
      <c r="D157" s="46"/>
      <c r="E157" s="45"/>
      <c r="F157" s="46"/>
      <c r="G157" s="45"/>
      <c r="H157" s="46"/>
    </row>
    <row r="158" spans="1:8" x14ac:dyDescent="0.25">
      <c r="A158" s="16" t="s">
        <v>191</v>
      </c>
      <c r="B158" s="10">
        <v>50</v>
      </c>
      <c r="C158" s="44"/>
      <c r="D158" s="39"/>
      <c r="E158" s="44"/>
      <c r="F158" s="39"/>
      <c r="G158" s="44"/>
      <c r="H158" s="39"/>
    </row>
    <row r="159" spans="1:8" x14ac:dyDescent="0.25">
      <c r="A159" s="22" t="s">
        <v>193</v>
      </c>
      <c r="B159" s="23">
        <v>50</v>
      </c>
      <c r="C159" s="45"/>
      <c r="D159" s="46"/>
      <c r="E159" s="45"/>
      <c r="F159" s="46"/>
      <c r="G159" s="45"/>
      <c r="H159" s="46"/>
    </row>
    <row r="160" spans="1:8" x14ac:dyDescent="0.25">
      <c r="A160" s="16" t="s">
        <v>195</v>
      </c>
      <c r="B160" s="10">
        <v>50</v>
      </c>
      <c r="C160" s="44"/>
      <c r="D160" s="39"/>
      <c r="E160" s="44"/>
      <c r="F160" s="39"/>
      <c r="G160" s="44"/>
      <c r="H160" s="39"/>
    </row>
    <row r="161" spans="1:8" x14ac:dyDescent="0.25">
      <c r="A161" s="22" t="s">
        <v>1198</v>
      </c>
      <c r="B161" s="23">
        <v>50</v>
      </c>
      <c r="C161" s="45"/>
      <c r="D161" s="46"/>
      <c r="E161" s="45"/>
      <c r="F161" s="46"/>
      <c r="G161" s="45"/>
      <c r="H161" s="46"/>
    </row>
    <row r="162" spans="1:8" x14ac:dyDescent="0.25">
      <c r="A162" s="16" t="s">
        <v>196</v>
      </c>
      <c r="B162" s="10">
        <v>50</v>
      </c>
      <c r="C162" s="44"/>
      <c r="D162" s="39"/>
      <c r="E162" s="44"/>
      <c r="F162" s="39"/>
      <c r="G162" s="44"/>
      <c r="H162" s="39"/>
    </row>
    <row r="163" spans="1:8" x14ac:dyDescent="0.25">
      <c r="A163" s="22" t="s">
        <v>197</v>
      </c>
      <c r="B163" s="23">
        <v>50</v>
      </c>
      <c r="C163" s="45"/>
      <c r="D163" s="46"/>
      <c r="E163" s="45"/>
      <c r="F163" s="46"/>
      <c r="G163" s="45"/>
      <c r="H163" s="46"/>
    </row>
    <row r="164" spans="1:8" x14ac:dyDescent="0.25">
      <c r="A164" s="16" t="s">
        <v>199</v>
      </c>
      <c r="B164" s="10">
        <v>50</v>
      </c>
      <c r="C164" s="44"/>
      <c r="D164" s="39"/>
      <c r="E164" s="44"/>
      <c r="F164" s="39"/>
      <c r="G164" s="44"/>
      <c r="H164" s="39"/>
    </row>
    <row r="165" spans="1:8" x14ac:dyDescent="0.25">
      <c r="A165" s="22" t="s">
        <v>200</v>
      </c>
      <c r="B165" s="23">
        <v>50</v>
      </c>
      <c r="C165" s="45"/>
      <c r="D165" s="46"/>
      <c r="E165" s="45"/>
      <c r="F165" s="46"/>
      <c r="G165" s="45"/>
      <c r="H165" s="46"/>
    </row>
    <row r="166" spans="1:8" x14ac:dyDescent="0.25">
      <c r="A166" s="16" t="s">
        <v>202</v>
      </c>
      <c r="B166" s="10">
        <v>50</v>
      </c>
      <c r="C166" s="44"/>
      <c r="D166" s="39"/>
      <c r="E166" s="44"/>
      <c r="F166" s="39"/>
      <c r="G166" s="44"/>
      <c r="H166" s="39"/>
    </row>
    <row r="167" spans="1:8" x14ac:dyDescent="0.25">
      <c r="A167" s="22" t="s">
        <v>203</v>
      </c>
      <c r="B167" s="23">
        <v>50</v>
      </c>
      <c r="C167" s="45"/>
      <c r="D167" s="46"/>
      <c r="E167" s="45"/>
      <c r="F167" s="46"/>
      <c r="G167" s="45"/>
      <c r="H167" s="46"/>
    </row>
    <row r="168" spans="1:8" x14ac:dyDescent="0.25">
      <c r="A168" s="16" t="s">
        <v>204</v>
      </c>
      <c r="B168" s="10">
        <v>50</v>
      </c>
      <c r="C168" s="44"/>
      <c r="D168" s="39"/>
      <c r="E168" s="44"/>
      <c r="F168" s="39"/>
      <c r="G168" s="44"/>
      <c r="H168" s="39"/>
    </row>
    <row r="169" spans="1:8" x14ac:dyDescent="0.25">
      <c r="A169" s="24" t="s">
        <v>205</v>
      </c>
      <c r="B169" s="25">
        <v>50</v>
      </c>
      <c r="C169" s="67"/>
      <c r="D169" s="68"/>
      <c r="E169" s="67"/>
      <c r="F169" s="68"/>
      <c r="G169" s="67"/>
      <c r="H169" s="68"/>
    </row>
    <row r="170" spans="1:8" x14ac:dyDescent="0.25">
      <c r="A170" s="14" t="s">
        <v>206</v>
      </c>
      <c r="B170" s="11">
        <v>50</v>
      </c>
      <c r="C170" s="55"/>
      <c r="D170" s="37"/>
      <c r="E170" s="55"/>
      <c r="F170" s="37"/>
      <c r="G170" s="55"/>
      <c r="H170" s="37"/>
    </row>
    <row r="171" spans="1:8" x14ac:dyDescent="0.25">
      <c r="A171" s="22" t="s">
        <v>207</v>
      </c>
      <c r="B171" s="23">
        <v>50</v>
      </c>
      <c r="C171" s="45"/>
      <c r="D171" s="46"/>
      <c r="E171" s="45"/>
      <c r="F171" s="46"/>
      <c r="G171" s="45"/>
      <c r="H171" s="46"/>
    </row>
    <row r="172" spans="1:8" x14ac:dyDescent="0.25">
      <c r="A172" s="16" t="s">
        <v>208</v>
      </c>
      <c r="B172" s="10">
        <v>50</v>
      </c>
      <c r="C172" s="44"/>
      <c r="D172" s="39"/>
      <c r="E172" s="44"/>
      <c r="F172" s="39"/>
      <c r="G172" s="44"/>
      <c r="H172" s="39"/>
    </row>
    <row r="173" spans="1:8" x14ac:dyDescent="0.25">
      <c r="A173" s="22" t="s">
        <v>209</v>
      </c>
      <c r="B173" s="23">
        <v>50</v>
      </c>
      <c r="C173" s="45"/>
      <c r="D173" s="46"/>
      <c r="E173" s="45"/>
      <c r="F173" s="46"/>
      <c r="G173" s="45"/>
      <c r="H173" s="46"/>
    </row>
    <row r="174" spans="1:8" x14ac:dyDescent="0.25">
      <c r="A174" s="16" t="s">
        <v>210</v>
      </c>
      <c r="B174" s="10">
        <v>50</v>
      </c>
      <c r="C174" s="44"/>
      <c r="D174" s="39"/>
      <c r="E174" s="44"/>
      <c r="F174" s="39"/>
      <c r="G174" s="44"/>
      <c r="H174" s="39"/>
    </row>
    <row r="175" spans="1:8" x14ac:dyDescent="0.25">
      <c r="A175" s="22" t="s">
        <v>211</v>
      </c>
      <c r="B175" s="23">
        <v>50</v>
      </c>
      <c r="C175" s="45"/>
      <c r="D175" s="46"/>
      <c r="E175" s="45"/>
      <c r="F175" s="46"/>
      <c r="G175" s="45"/>
      <c r="H175" s="46"/>
    </row>
    <row r="176" spans="1:8" x14ac:dyDescent="0.25">
      <c r="A176" s="16" t="s">
        <v>212</v>
      </c>
      <c r="B176" s="10">
        <v>50</v>
      </c>
      <c r="C176" s="44"/>
      <c r="D176" s="39"/>
      <c r="E176" s="44"/>
      <c r="F176" s="39"/>
      <c r="G176" s="44"/>
      <c r="H176" s="39"/>
    </row>
    <row r="177" spans="1:8" x14ac:dyDescent="0.25">
      <c r="A177" s="26" t="s">
        <v>213</v>
      </c>
      <c r="B177" s="27">
        <v>50</v>
      </c>
      <c r="C177" s="47"/>
      <c r="D177" s="48"/>
      <c r="E177" s="47"/>
      <c r="F177" s="48"/>
      <c r="G177" s="47"/>
      <c r="H177" s="48"/>
    </row>
    <row r="178" spans="1:8" x14ac:dyDescent="0.25">
      <c r="A178" s="16" t="s">
        <v>167</v>
      </c>
      <c r="B178" s="10">
        <v>100</v>
      </c>
      <c r="C178" s="44"/>
      <c r="D178" s="39"/>
      <c r="E178" s="44"/>
      <c r="F178" s="39"/>
      <c r="G178" s="44"/>
      <c r="H178" s="39"/>
    </row>
    <row r="179" spans="1:8" x14ac:dyDescent="0.25">
      <c r="A179" s="22" t="s">
        <v>168</v>
      </c>
      <c r="B179" s="23">
        <v>100</v>
      </c>
      <c r="C179" s="45"/>
      <c r="D179" s="46"/>
      <c r="E179" s="45"/>
      <c r="F179" s="46"/>
      <c r="G179" s="45"/>
      <c r="H179" s="46"/>
    </row>
    <row r="180" spans="1:8" x14ac:dyDescent="0.25">
      <c r="A180" s="16" t="s">
        <v>169</v>
      </c>
      <c r="B180" s="10">
        <v>100</v>
      </c>
      <c r="C180" s="44"/>
      <c r="D180" s="39"/>
      <c r="E180" s="44"/>
      <c r="F180" s="39"/>
      <c r="G180" s="44"/>
      <c r="H180" s="39"/>
    </row>
    <row r="181" spans="1:8" x14ac:dyDescent="0.25">
      <c r="A181" s="22" t="s">
        <v>1595</v>
      </c>
      <c r="B181" s="23">
        <v>100</v>
      </c>
      <c r="C181" s="45"/>
      <c r="D181" s="46"/>
      <c r="E181" s="45"/>
      <c r="F181" s="46"/>
      <c r="G181" s="45"/>
      <c r="H181" s="46"/>
    </row>
    <row r="182" spans="1:8" x14ac:dyDescent="0.25">
      <c r="A182" s="16" t="s">
        <v>244</v>
      </c>
      <c r="B182" s="10">
        <v>100</v>
      </c>
      <c r="C182" s="44"/>
      <c r="D182" s="39"/>
      <c r="E182" s="44"/>
      <c r="F182" s="39"/>
      <c r="G182" s="44"/>
      <c r="H182" s="39"/>
    </row>
    <row r="183" spans="1:8" x14ac:dyDescent="0.25">
      <c r="A183" s="22" t="s">
        <v>245</v>
      </c>
      <c r="B183" s="23">
        <v>100</v>
      </c>
      <c r="C183" s="45"/>
      <c r="D183" s="46"/>
      <c r="E183" s="45"/>
      <c r="F183" s="46"/>
      <c r="G183" s="45"/>
      <c r="H183" s="46"/>
    </row>
    <row r="184" spans="1:8" x14ac:dyDescent="0.25">
      <c r="A184" s="16" t="s">
        <v>246</v>
      </c>
      <c r="B184" s="10">
        <v>100</v>
      </c>
      <c r="C184" s="44"/>
      <c r="D184" s="39"/>
      <c r="E184" s="44"/>
      <c r="F184" s="39"/>
      <c r="G184" s="44"/>
      <c r="H184" s="39"/>
    </row>
    <row r="185" spans="1:8" x14ac:dyDescent="0.25">
      <c r="A185" s="24" t="s">
        <v>247</v>
      </c>
      <c r="B185" s="25">
        <v>100</v>
      </c>
      <c r="C185" s="67"/>
      <c r="D185" s="68"/>
      <c r="E185" s="67"/>
      <c r="F185" s="68"/>
      <c r="G185" s="67"/>
      <c r="H185" s="68"/>
    </row>
    <row r="186" spans="1:8" x14ac:dyDescent="0.25">
      <c r="A186" s="14" t="s">
        <v>1281</v>
      </c>
      <c r="B186" s="11">
        <v>50</v>
      </c>
      <c r="C186" s="55"/>
      <c r="D186" s="37"/>
      <c r="E186" s="55"/>
      <c r="F186" s="37"/>
      <c r="G186" s="55"/>
      <c r="H186" s="37"/>
    </row>
    <row r="187" spans="1:8" x14ac:dyDescent="0.25">
      <c r="A187" s="22" t="s">
        <v>1282</v>
      </c>
      <c r="B187" s="23">
        <v>50</v>
      </c>
      <c r="C187" s="45"/>
      <c r="D187" s="46"/>
      <c r="E187" s="45"/>
      <c r="F187" s="46"/>
      <c r="G187" s="45"/>
      <c r="H187" s="46"/>
    </row>
    <row r="188" spans="1:8" x14ac:dyDescent="0.25">
      <c r="A188" s="16" t="s">
        <v>1283</v>
      </c>
      <c r="B188" s="10">
        <v>50</v>
      </c>
      <c r="C188" s="44"/>
      <c r="D188" s="39"/>
      <c r="E188" s="44"/>
      <c r="F188" s="39"/>
      <c r="G188" s="44"/>
      <c r="H188" s="39"/>
    </row>
    <row r="189" spans="1:8" x14ac:dyDescent="0.25">
      <c r="A189" s="22" t="s">
        <v>1284</v>
      </c>
      <c r="B189" s="23">
        <v>50</v>
      </c>
      <c r="C189" s="45"/>
      <c r="D189" s="46"/>
      <c r="E189" s="45"/>
      <c r="F189" s="46"/>
      <c r="G189" s="45"/>
      <c r="H189" s="46"/>
    </row>
    <row r="190" spans="1:8" x14ac:dyDescent="0.25">
      <c r="A190" s="16" t="s">
        <v>1285</v>
      </c>
      <c r="B190" s="10">
        <v>50</v>
      </c>
      <c r="C190" s="44"/>
      <c r="D190" s="39"/>
      <c r="E190" s="44"/>
      <c r="F190" s="39"/>
      <c r="G190" s="44"/>
      <c r="H190" s="39"/>
    </row>
    <row r="191" spans="1:8" x14ac:dyDescent="0.25">
      <c r="A191" s="22" t="s">
        <v>1286</v>
      </c>
      <c r="B191" s="23">
        <v>50</v>
      </c>
      <c r="C191" s="45"/>
      <c r="D191" s="46"/>
      <c r="E191" s="45"/>
      <c r="F191" s="46"/>
      <c r="G191" s="45"/>
      <c r="H191" s="46"/>
    </row>
    <row r="192" spans="1:8" x14ac:dyDescent="0.25">
      <c r="A192" s="16" t="s">
        <v>1287</v>
      </c>
      <c r="B192" s="10">
        <v>50</v>
      </c>
      <c r="C192" s="44"/>
      <c r="D192" s="39"/>
      <c r="E192" s="44"/>
      <c r="F192" s="39"/>
      <c r="G192" s="44"/>
      <c r="H192" s="39"/>
    </row>
    <row r="193" spans="1:8" x14ac:dyDescent="0.25">
      <c r="A193" s="22" t="s">
        <v>1288</v>
      </c>
      <c r="B193" s="23">
        <v>50</v>
      </c>
      <c r="C193" s="45"/>
      <c r="D193" s="46"/>
      <c r="E193" s="45"/>
      <c r="F193" s="46"/>
      <c r="G193" s="45"/>
      <c r="H193" s="46"/>
    </row>
    <row r="194" spans="1:8" x14ac:dyDescent="0.25">
      <c r="A194" s="16" t="s">
        <v>1289</v>
      </c>
      <c r="B194" s="10">
        <v>50</v>
      </c>
      <c r="C194" s="44"/>
      <c r="D194" s="39"/>
      <c r="E194" s="44"/>
      <c r="F194" s="39"/>
      <c r="G194" s="44"/>
      <c r="H194" s="39"/>
    </row>
    <row r="195" spans="1:8" x14ac:dyDescent="0.25">
      <c r="A195" s="22" t="s">
        <v>1290</v>
      </c>
      <c r="B195" s="23">
        <v>50</v>
      </c>
      <c r="C195" s="45"/>
      <c r="D195" s="46"/>
      <c r="E195" s="45"/>
      <c r="F195" s="46"/>
      <c r="G195" s="45"/>
      <c r="H195" s="46"/>
    </row>
    <row r="196" spans="1:8" x14ac:dyDescent="0.25">
      <c r="A196" s="16" t="s">
        <v>1291</v>
      </c>
      <c r="B196" s="10">
        <v>50</v>
      </c>
      <c r="C196" s="44"/>
      <c r="D196" s="39"/>
      <c r="E196" s="44"/>
      <c r="F196" s="39"/>
      <c r="G196" s="44"/>
      <c r="H196" s="39"/>
    </row>
    <row r="197" spans="1:8" x14ac:dyDescent="0.25">
      <c r="A197" s="22" t="s">
        <v>1292</v>
      </c>
      <c r="B197" s="23">
        <v>50</v>
      </c>
      <c r="C197" s="45"/>
      <c r="D197" s="46"/>
      <c r="E197" s="45"/>
      <c r="F197" s="46"/>
      <c r="G197" s="45"/>
      <c r="H197" s="46"/>
    </row>
    <row r="198" spans="1:8" x14ac:dyDescent="0.25">
      <c r="A198" s="16" t="s">
        <v>1293</v>
      </c>
      <c r="B198" s="10">
        <v>50</v>
      </c>
      <c r="C198" s="44"/>
      <c r="D198" s="39"/>
      <c r="E198" s="44"/>
      <c r="F198" s="39"/>
      <c r="G198" s="44"/>
      <c r="H198" s="39"/>
    </row>
    <row r="199" spans="1:8" x14ac:dyDescent="0.25">
      <c r="A199" s="22" t="s">
        <v>1294</v>
      </c>
      <c r="B199" s="23">
        <v>50</v>
      </c>
      <c r="C199" s="45"/>
      <c r="D199" s="46"/>
      <c r="E199" s="45"/>
      <c r="F199" s="46"/>
      <c r="G199" s="45"/>
      <c r="H199" s="46"/>
    </row>
    <row r="200" spans="1:8" x14ac:dyDescent="0.25">
      <c r="A200" s="16" t="s">
        <v>1295</v>
      </c>
      <c r="B200" s="10">
        <v>50</v>
      </c>
      <c r="C200" s="44"/>
      <c r="D200" s="39"/>
      <c r="E200" s="44"/>
      <c r="F200" s="39"/>
      <c r="G200" s="44"/>
      <c r="H200" s="39"/>
    </row>
    <row r="201" spans="1:8" x14ac:dyDescent="0.25">
      <c r="A201" s="22" t="s">
        <v>1296</v>
      </c>
      <c r="B201" s="23">
        <v>50</v>
      </c>
      <c r="C201" s="45"/>
      <c r="D201" s="46"/>
      <c r="E201" s="45"/>
      <c r="F201" s="46"/>
      <c r="G201" s="45"/>
      <c r="H201" s="46"/>
    </row>
    <row r="202" spans="1:8" x14ac:dyDescent="0.25">
      <c r="A202" s="16" t="s">
        <v>1297</v>
      </c>
      <c r="B202" s="10">
        <v>50</v>
      </c>
      <c r="C202" s="44"/>
      <c r="D202" s="39"/>
      <c r="E202" s="44"/>
      <c r="F202" s="39"/>
      <c r="G202" s="44"/>
      <c r="H202" s="39"/>
    </row>
    <row r="203" spans="1:8" x14ac:dyDescent="0.25">
      <c r="A203" s="22" t="s">
        <v>1298</v>
      </c>
      <c r="B203" s="23">
        <v>50</v>
      </c>
      <c r="C203" s="45"/>
      <c r="D203" s="46"/>
      <c r="E203" s="45"/>
      <c r="F203" s="46"/>
      <c r="G203" s="45"/>
      <c r="H203" s="46"/>
    </row>
    <row r="204" spans="1:8" x14ac:dyDescent="0.25">
      <c r="A204" s="69" t="s">
        <v>1299</v>
      </c>
      <c r="B204" s="70">
        <v>50</v>
      </c>
      <c r="C204" s="71"/>
      <c r="D204" s="72"/>
      <c r="E204" s="71"/>
      <c r="F204" s="72"/>
      <c r="G204" s="71"/>
      <c r="H204" s="72"/>
    </row>
    <row r="205" spans="1:8" x14ac:dyDescent="0.25">
      <c r="A205" s="22" t="s">
        <v>1300</v>
      </c>
      <c r="B205" s="23">
        <v>100</v>
      </c>
      <c r="C205" s="45"/>
      <c r="D205" s="46"/>
      <c r="E205" s="45"/>
      <c r="F205" s="46"/>
      <c r="G205" s="45"/>
      <c r="H205" s="46"/>
    </row>
    <row r="206" spans="1:8" x14ac:dyDescent="0.25">
      <c r="A206" s="16" t="s">
        <v>1301</v>
      </c>
      <c r="B206" s="10">
        <v>100</v>
      </c>
      <c r="C206" s="44"/>
      <c r="D206" s="39"/>
      <c r="E206" s="44"/>
      <c r="F206" s="39"/>
      <c r="G206" s="44"/>
      <c r="H206" s="39"/>
    </row>
    <row r="207" spans="1:8" x14ac:dyDescent="0.25">
      <c r="A207" s="22" t="s">
        <v>1302</v>
      </c>
      <c r="B207" s="23">
        <v>100</v>
      </c>
      <c r="C207" s="45"/>
      <c r="D207" s="46"/>
      <c r="E207" s="45"/>
      <c r="F207" s="46"/>
      <c r="G207" s="45"/>
      <c r="H207" s="46"/>
    </row>
    <row r="208" spans="1:8" x14ac:dyDescent="0.25">
      <c r="A208" s="16" t="s">
        <v>1303</v>
      </c>
      <c r="B208" s="10">
        <v>100</v>
      </c>
      <c r="C208" s="44"/>
      <c r="D208" s="39"/>
      <c r="E208" s="44"/>
      <c r="F208" s="39"/>
      <c r="G208" s="44"/>
      <c r="H208" s="39"/>
    </row>
    <row r="209" spans="1:8" x14ac:dyDescent="0.25">
      <c r="A209" s="22" t="s">
        <v>1304</v>
      </c>
      <c r="B209" s="23">
        <v>100</v>
      </c>
      <c r="C209" s="45"/>
      <c r="D209" s="46"/>
      <c r="E209" s="45"/>
      <c r="F209" s="46"/>
      <c r="G209" s="45"/>
      <c r="H209" s="46"/>
    </row>
    <row r="210" spans="1:8" x14ac:dyDescent="0.25">
      <c r="A210" s="16" t="s">
        <v>1305</v>
      </c>
      <c r="B210" s="10">
        <v>100</v>
      </c>
      <c r="C210" s="44"/>
      <c r="D210" s="39"/>
      <c r="E210" s="44"/>
      <c r="F210" s="39"/>
      <c r="G210" s="44"/>
      <c r="H210" s="39"/>
    </row>
    <row r="211" spans="1:8" x14ac:dyDescent="0.25">
      <c r="A211" s="22" t="s">
        <v>1306</v>
      </c>
      <c r="B211" s="23">
        <v>100</v>
      </c>
      <c r="C211" s="45"/>
      <c r="D211" s="46"/>
      <c r="E211" s="45"/>
      <c r="F211" s="46"/>
      <c r="G211" s="45"/>
      <c r="H211" s="46"/>
    </row>
    <row r="212" spans="1:8" x14ac:dyDescent="0.25">
      <c r="A212" s="16" t="s">
        <v>1307</v>
      </c>
      <c r="B212" s="10">
        <v>100</v>
      </c>
      <c r="C212" s="44"/>
      <c r="D212" s="39"/>
      <c r="E212" s="44"/>
      <c r="F212" s="39"/>
      <c r="G212" s="44"/>
      <c r="H212" s="39"/>
    </row>
    <row r="213" spans="1:8" x14ac:dyDescent="0.25">
      <c r="A213" s="22" t="s">
        <v>1308</v>
      </c>
      <c r="B213" s="23">
        <v>100</v>
      </c>
      <c r="C213" s="45"/>
      <c r="D213" s="46"/>
      <c r="E213" s="45"/>
      <c r="F213" s="46"/>
      <c r="G213" s="45"/>
      <c r="H213" s="46"/>
    </row>
    <row r="214" spans="1:8" x14ac:dyDescent="0.25">
      <c r="A214" s="16" t="s">
        <v>1309</v>
      </c>
      <c r="B214" s="10">
        <v>100</v>
      </c>
      <c r="C214" s="44"/>
      <c r="D214" s="39"/>
      <c r="E214" s="44"/>
      <c r="F214" s="39"/>
      <c r="G214" s="44"/>
      <c r="H214" s="39"/>
    </row>
    <row r="215" spans="1:8" x14ac:dyDescent="0.25">
      <c r="A215" s="22" t="s">
        <v>1310</v>
      </c>
      <c r="B215" s="23">
        <v>100</v>
      </c>
      <c r="C215" s="45"/>
      <c r="D215" s="46"/>
      <c r="E215" s="45"/>
      <c r="F215" s="46"/>
      <c r="G215" s="45"/>
      <c r="H215" s="46"/>
    </row>
    <row r="216" spans="1:8" x14ac:dyDescent="0.25">
      <c r="A216" s="16" t="s">
        <v>1311</v>
      </c>
      <c r="B216" s="10">
        <v>100</v>
      </c>
      <c r="C216" s="44"/>
      <c r="D216" s="39"/>
      <c r="E216" s="44"/>
      <c r="F216" s="39"/>
      <c r="G216" s="44"/>
      <c r="H216" s="39"/>
    </row>
    <row r="217" spans="1:8" x14ac:dyDescent="0.25">
      <c r="A217" s="22" t="s">
        <v>1312</v>
      </c>
      <c r="B217" s="23">
        <v>100</v>
      </c>
      <c r="C217" s="45"/>
      <c r="D217" s="46"/>
      <c r="E217" s="45"/>
      <c r="F217" s="46"/>
      <c r="G217" s="45"/>
      <c r="H217" s="46"/>
    </row>
    <row r="218" spans="1:8" x14ac:dyDescent="0.25">
      <c r="A218" s="16" t="s">
        <v>1313</v>
      </c>
      <c r="B218" s="10">
        <v>100</v>
      </c>
      <c r="C218" s="44"/>
      <c r="D218" s="39"/>
      <c r="E218" s="44"/>
      <c r="F218" s="39"/>
      <c r="G218" s="44"/>
      <c r="H218" s="39"/>
    </row>
    <row r="219" spans="1:8" x14ac:dyDescent="0.25">
      <c r="A219" s="22" t="s">
        <v>1314</v>
      </c>
      <c r="B219" s="23">
        <v>100</v>
      </c>
      <c r="C219" s="45"/>
      <c r="D219" s="46"/>
      <c r="E219" s="45"/>
      <c r="F219" s="46"/>
      <c r="G219" s="45"/>
      <c r="H219" s="46"/>
    </row>
    <row r="220" spans="1:8" x14ac:dyDescent="0.25">
      <c r="A220" s="16" t="s">
        <v>1315</v>
      </c>
      <c r="B220" s="10">
        <v>100</v>
      </c>
      <c r="C220" s="44"/>
      <c r="D220" s="39"/>
      <c r="E220" s="44"/>
      <c r="F220" s="39"/>
      <c r="G220" s="44"/>
      <c r="H220" s="39"/>
    </row>
    <row r="221" spans="1:8" x14ac:dyDescent="0.25">
      <c r="A221" s="22" t="s">
        <v>1316</v>
      </c>
      <c r="B221" s="23">
        <v>100</v>
      </c>
      <c r="C221" s="45"/>
      <c r="D221" s="46"/>
      <c r="E221" s="45"/>
      <c r="F221" s="46"/>
      <c r="G221" s="45"/>
      <c r="H221" s="46"/>
    </row>
    <row r="222" spans="1:8" x14ac:dyDescent="0.25">
      <c r="A222" s="16" t="s">
        <v>1317</v>
      </c>
      <c r="B222" s="10">
        <v>100</v>
      </c>
      <c r="C222" s="44"/>
      <c r="D222" s="39"/>
      <c r="E222" s="44"/>
      <c r="F222" s="39"/>
      <c r="G222" s="44"/>
      <c r="H222" s="39"/>
    </row>
    <row r="223" spans="1:8" x14ac:dyDescent="0.25">
      <c r="A223" s="24" t="s">
        <v>1318</v>
      </c>
      <c r="B223" s="25">
        <v>100</v>
      </c>
      <c r="C223" s="67"/>
      <c r="D223" s="68"/>
      <c r="E223" s="67"/>
      <c r="F223" s="68"/>
      <c r="G223" s="67"/>
      <c r="H223" s="68"/>
    </row>
    <row r="224" spans="1:8" x14ac:dyDescent="0.25">
      <c r="A224" s="14" t="s">
        <v>250</v>
      </c>
      <c r="B224" s="11">
        <v>100</v>
      </c>
      <c r="C224" s="55"/>
      <c r="D224" s="37"/>
      <c r="E224" s="55"/>
      <c r="F224" s="37"/>
      <c r="G224" s="55"/>
      <c r="H224" s="37"/>
    </row>
    <row r="225" spans="1:8" x14ac:dyDescent="0.25">
      <c r="A225" s="22" t="s">
        <v>252</v>
      </c>
      <c r="B225" s="23">
        <v>100</v>
      </c>
      <c r="C225" s="45"/>
      <c r="D225" s="46"/>
      <c r="E225" s="45"/>
      <c r="F225" s="46"/>
      <c r="G225" s="45"/>
      <c r="H225" s="46"/>
    </row>
    <row r="226" spans="1:8" x14ac:dyDescent="0.25">
      <c r="A226" s="16" t="s">
        <v>253</v>
      </c>
      <c r="B226" s="10">
        <v>100</v>
      </c>
      <c r="C226" s="44"/>
      <c r="D226" s="39"/>
      <c r="E226" s="44"/>
      <c r="F226" s="39"/>
      <c r="G226" s="44"/>
      <c r="H226" s="39"/>
    </row>
    <row r="227" spans="1:8" x14ac:dyDescent="0.25">
      <c r="A227" s="22" t="s">
        <v>254</v>
      </c>
      <c r="B227" s="23">
        <v>100</v>
      </c>
      <c r="C227" s="45"/>
      <c r="D227" s="46"/>
      <c r="E227" s="45"/>
      <c r="F227" s="46"/>
      <c r="G227" s="45"/>
      <c r="H227" s="46"/>
    </row>
    <row r="228" spans="1:8" x14ac:dyDescent="0.25">
      <c r="A228" s="16" t="s">
        <v>255</v>
      </c>
      <c r="B228" s="10">
        <v>100</v>
      </c>
      <c r="C228" s="44"/>
      <c r="D228" s="39"/>
      <c r="E228" s="44"/>
      <c r="F228" s="39"/>
      <c r="G228" s="44"/>
      <c r="H228" s="39"/>
    </row>
    <row r="229" spans="1:8" x14ac:dyDescent="0.25">
      <c r="A229" s="22" t="s">
        <v>256</v>
      </c>
      <c r="B229" s="23">
        <v>100</v>
      </c>
      <c r="C229" s="45"/>
      <c r="D229" s="46"/>
      <c r="E229" s="45"/>
      <c r="F229" s="46"/>
      <c r="G229" s="45"/>
      <c r="H229" s="46"/>
    </row>
    <row r="230" spans="1:8" x14ac:dyDescent="0.25">
      <c r="A230" s="16" t="s">
        <v>257</v>
      </c>
      <c r="B230" s="10">
        <v>100</v>
      </c>
      <c r="C230" s="44"/>
      <c r="D230" s="39"/>
      <c r="E230" s="44"/>
      <c r="F230" s="39"/>
      <c r="G230" s="44"/>
      <c r="H230" s="39"/>
    </row>
    <row r="231" spans="1:8" x14ac:dyDescent="0.25">
      <c r="A231" s="22" t="s">
        <v>1199</v>
      </c>
      <c r="B231" s="23">
        <v>100</v>
      </c>
      <c r="C231" s="45"/>
      <c r="D231" s="46"/>
      <c r="E231" s="45"/>
      <c r="F231" s="46"/>
      <c r="G231" s="45"/>
      <c r="H231" s="46"/>
    </row>
    <row r="232" spans="1:8" x14ac:dyDescent="0.25">
      <c r="A232" s="16" t="s">
        <v>258</v>
      </c>
      <c r="B232" s="10">
        <v>100</v>
      </c>
      <c r="C232" s="44"/>
      <c r="D232" s="39"/>
      <c r="E232" s="44"/>
      <c r="F232" s="39"/>
      <c r="G232" s="44"/>
      <c r="H232" s="39"/>
    </row>
    <row r="233" spans="1:8" x14ac:dyDescent="0.25">
      <c r="A233" s="26" t="s">
        <v>259</v>
      </c>
      <c r="B233" s="27">
        <v>100</v>
      </c>
      <c r="C233" s="47"/>
      <c r="D233" s="48"/>
      <c r="E233" s="47"/>
      <c r="F233" s="48"/>
      <c r="G233" s="47"/>
      <c r="H233" s="48"/>
    </row>
    <row r="234" spans="1:8" x14ac:dyDescent="0.25">
      <c r="A234" s="14" t="s">
        <v>1319</v>
      </c>
      <c r="B234" s="11">
        <v>50</v>
      </c>
      <c r="C234" s="55"/>
      <c r="D234" s="37"/>
      <c r="E234" s="55"/>
      <c r="F234" s="37"/>
      <c r="G234" s="55"/>
      <c r="H234" s="37"/>
    </row>
    <row r="235" spans="1:8" x14ac:dyDescent="0.25">
      <c r="A235" s="22" t="s">
        <v>1320</v>
      </c>
      <c r="B235" s="23">
        <v>50</v>
      </c>
      <c r="C235" s="45"/>
      <c r="D235" s="46"/>
      <c r="E235" s="45"/>
      <c r="F235" s="46"/>
      <c r="G235" s="45"/>
      <c r="H235" s="46"/>
    </row>
    <row r="236" spans="1:8" x14ac:dyDescent="0.25">
      <c r="A236" s="16" t="s">
        <v>1321</v>
      </c>
      <c r="B236" s="10">
        <v>50</v>
      </c>
      <c r="C236" s="44"/>
      <c r="D236" s="39"/>
      <c r="E236" s="44"/>
      <c r="F236" s="39"/>
      <c r="G236" s="44"/>
      <c r="H236" s="39"/>
    </row>
    <row r="237" spans="1:8" x14ac:dyDescent="0.25">
      <c r="A237" s="22" t="s">
        <v>1322</v>
      </c>
      <c r="B237" s="23">
        <v>50</v>
      </c>
      <c r="C237" s="45"/>
      <c r="D237" s="46"/>
      <c r="E237" s="45"/>
      <c r="F237" s="46"/>
      <c r="G237" s="45"/>
      <c r="H237" s="46"/>
    </row>
    <row r="238" spans="1:8" x14ac:dyDescent="0.25">
      <c r="A238" s="69" t="s">
        <v>1323</v>
      </c>
      <c r="B238" s="70">
        <v>50</v>
      </c>
      <c r="C238" s="71"/>
      <c r="D238" s="72"/>
      <c r="E238" s="71"/>
      <c r="F238" s="72"/>
      <c r="G238" s="71"/>
      <c r="H238" s="72"/>
    </row>
    <row r="239" spans="1:8" x14ac:dyDescent="0.25">
      <c r="A239" s="163" t="s">
        <v>317</v>
      </c>
      <c r="B239" s="164">
        <v>100</v>
      </c>
      <c r="C239" s="101"/>
      <c r="D239" s="102"/>
      <c r="E239" s="101"/>
      <c r="F239" s="102"/>
      <c r="G239" s="101"/>
      <c r="H239" s="102"/>
    </row>
    <row r="240" spans="1:8" x14ac:dyDescent="0.25">
      <c r="A240" s="16" t="s">
        <v>318</v>
      </c>
      <c r="B240" s="10">
        <v>100</v>
      </c>
      <c r="C240" s="44"/>
      <c r="D240" s="39"/>
      <c r="E240" s="44"/>
      <c r="F240" s="39"/>
      <c r="G240" s="44"/>
      <c r="H240" s="39"/>
    </row>
    <row r="241" spans="1:8" x14ac:dyDescent="0.25">
      <c r="A241" s="22" t="s">
        <v>319</v>
      </c>
      <c r="B241" s="23">
        <v>100</v>
      </c>
      <c r="C241" s="45"/>
      <c r="D241" s="46"/>
      <c r="E241" s="45"/>
      <c r="F241" s="46"/>
      <c r="G241" s="45"/>
      <c r="H241" s="46"/>
    </row>
    <row r="242" spans="1:8" x14ac:dyDescent="0.25">
      <c r="A242" s="16" t="s">
        <v>320</v>
      </c>
      <c r="B242" s="10">
        <v>100</v>
      </c>
      <c r="C242" s="44"/>
      <c r="D242" s="39"/>
      <c r="E242" s="44"/>
      <c r="F242" s="39"/>
      <c r="G242" s="44"/>
      <c r="H242" s="39"/>
    </row>
    <row r="243" spans="1:8" x14ac:dyDescent="0.25">
      <c r="A243" s="22" t="s">
        <v>321</v>
      </c>
      <c r="B243" s="23">
        <v>100</v>
      </c>
      <c r="C243" s="45"/>
      <c r="D243" s="46"/>
      <c r="E243" s="45"/>
      <c r="F243" s="46"/>
      <c r="G243" s="45"/>
      <c r="H243" s="46"/>
    </row>
    <row r="244" spans="1:8" x14ac:dyDescent="0.25">
      <c r="A244" s="16" t="s">
        <v>323</v>
      </c>
      <c r="B244" s="10">
        <v>100</v>
      </c>
      <c r="C244" s="44"/>
      <c r="D244" s="39"/>
      <c r="E244" s="44"/>
      <c r="F244" s="39"/>
      <c r="G244" s="44"/>
      <c r="H244" s="39"/>
    </row>
    <row r="245" spans="1:8" x14ac:dyDescent="0.25">
      <c r="A245" s="22" t="s">
        <v>268</v>
      </c>
      <c r="B245" s="23">
        <v>100</v>
      </c>
      <c r="C245" s="45"/>
      <c r="D245" s="46"/>
      <c r="E245" s="45"/>
      <c r="F245" s="46"/>
      <c r="G245" s="45"/>
      <c r="H245" s="46"/>
    </row>
    <row r="246" spans="1:8" x14ac:dyDescent="0.25">
      <c r="A246" s="16" t="s">
        <v>269</v>
      </c>
      <c r="B246" s="10">
        <v>100</v>
      </c>
      <c r="C246" s="44"/>
      <c r="D246" s="39"/>
      <c r="E246" s="44"/>
      <c r="F246" s="39"/>
      <c r="G246" s="44"/>
      <c r="H246" s="39"/>
    </row>
    <row r="247" spans="1:8" x14ac:dyDescent="0.25">
      <c r="A247" s="22" t="s">
        <v>1253</v>
      </c>
      <c r="B247" s="23">
        <v>100</v>
      </c>
      <c r="C247" s="45"/>
      <c r="D247" s="46"/>
      <c r="E247" s="45"/>
      <c r="F247" s="46"/>
      <c r="G247" s="45"/>
      <c r="H247" s="46"/>
    </row>
    <row r="248" spans="1:8" x14ac:dyDescent="0.25">
      <c r="A248" s="16" t="s">
        <v>273</v>
      </c>
      <c r="B248" s="10">
        <v>100</v>
      </c>
      <c r="C248" s="44"/>
      <c r="D248" s="39"/>
      <c r="E248" s="44"/>
      <c r="F248" s="39"/>
      <c r="G248" s="44"/>
      <c r="H248" s="39"/>
    </row>
    <row r="249" spans="1:8" x14ac:dyDescent="0.25">
      <c r="A249" s="22" t="s">
        <v>274</v>
      </c>
      <c r="B249" s="23">
        <v>100</v>
      </c>
      <c r="C249" s="45"/>
      <c r="D249" s="46"/>
      <c r="E249" s="45"/>
      <c r="F249" s="46"/>
      <c r="G249" s="45"/>
      <c r="H249" s="46"/>
    </row>
    <row r="250" spans="1:8" x14ac:dyDescent="0.25">
      <c r="A250" s="16" t="s">
        <v>1200</v>
      </c>
      <c r="B250" s="10">
        <v>100</v>
      </c>
      <c r="C250" s="44"/>
      <c r="D250" s="39"/>
      <c r="E250" s="44"/>
      <c r="F250" s="39"/>
      <c r="G250" s="44"/>
      <c r="H250" s="39"/>
    </row>
    <row r="251" spans="1:8" x14ac:dyDescent="0.25">
      <c r="A251" s="22" t="s">
        <v>275</v>
      </c>
      <c r="B251" s="23">
        <v>100</v>
      </c>
      <c r="C251" s="45"/>
      <c r="D251" s="46"/>
      <c r="E251" s="45"/>
      <c r="F251" s="46"/>
      <c r="G251" s="45"/>
      <c r="H251" s="46"/>
    </row>
    <row r="252" spans="1:8" x14ac:dyDescent="0.25">
      <c r="A252" s="16" t="s">
        <v>1260</v>
      </c>
      <c r="B252" s="10">
        <v>100</v>
      </c>
      <c r="C252" s="44"/>
      <c r="D252" s="39"/>
      <c r="E252" s="44"/>
      <c r="F252" s="39"/>
      <c r="G252" s="44"/>
      <c r="H252" s="39"/>
    </row>
    <row r="253" spans="1:8" x14ac:dyDescent="0.25">
      <c r="A253" s="22" t="s">
        <v>279</v>
      </c>
      <c r="B253" s="23">
        <v>100</v>
      </c>
      <c r="C253" s="45"/>
      <c r="D253" s="46"/>
      <c r="E253" s="45"/>
      <c r="F253" s="46"/>
      <c r="G253" s="45"/>
      <c r="H253" s="46"/>
    </row>
    <row r="254" spans="1:8" x14ac:dyDescent="0.25">
      <c r="A254" s="16" t="s">
        <v>280</v>
      </c>
      <c r="B254" s="10">
        <v>100</v>
      </c>
      <c r="C254" s="44"/>
      <c r="D254" s="39"/>
      <c r="E254" s="44"/>
      <c r="F254" s="39"/>
      <c r="G254" s="44"/>
      <c r="H254" s="39"/>
    </row>
    <row r="255" spans="1:8" x14ac:dyDescent="0.25">
      <c r="A255" s="22" t="s">
        <v>281</v>
      </c>
      <c r="B255" s="23">
        <v>100</v>
      </c>
      <c r="C255" s="45"/>
      <c r="D255" s="46"/>
      <c r="E255" s="45"/>
      <c r="F255" s="46"/>
      <c r="G255" s="45"/>
      <c r="H255" s="46"/>
    </row>
    <row r="256" spans="1:8" x14ac:dyDescent="0.25">
      <c r="A256" s="16" t="s">
        <v>1596</v>
      </c>
      <c r="B256" s="10">
        <v>100</v>
      </c>
      <c r="C256" s="44"/>
      <c r="D256" s="39"/>
      <c r="E256" s="44"/>
      <c r="F256" s="39"/>
      <c r="G256" s="44"/>
      <c r="H256" s="39"/>
    </row>
    <row r="257" spans="1:8" x14ac:dyDescent="0.25">
      <c r="A257" s="22" t="s">
        <v>283</v>
      </c>
      <c r="B257" s="23">
        <v>100</v>
      </c>
      <c r="C257" s="45"/>
      <c r="D257" s="46"/>
      <c r="E257" s="45"/>
      <c r="F257" s="46"/>
      <c r="G257" s="45"/>
      <c r="H257" s="46"/>
    </row>
    <row r="258" spans="1:8" x14ac:dyDescent="0.25">
      <c r="A258" s="16" t="s">
        <v>292</v>
      </c>
      <c r="B258" s="10">
        <v>100</v>
      </c>
      <c r="C258" s="44"/>
      <c r="D258" s="39"/>
      <c r="E258" s="44"/>
      <c r="F258" s="39"/>
      <c r="G258" s="44"/>
      <c r="H258" s="39"/>
    </row>
    <row r="259" spans="1:8" x14ac:dyDescent="0.25">
      <c r="A259" s="22" t="s">
        <v>293</v>
      </c>
      <c r="B259" s="23">
        <v>100</v>
      </c>
      <c r="C259" s="45"/>
      <c r="D259" s="46"/>
      <c r="E259" s="45"/>
      <c r="F259" s="46"/>
      <c r="G259" s="45"/>
      <c r="H259" s="46"/>
    </row>
    <row r="260" spans="1:8" x14ac:dyDescent="0.25">
      <c r="A260" s="16" t="s">
        <v>295</v>
      </c>
      <c r="B260" s="10">
        <v>100</v>
      </c>
      <c r="C260" s="44"/>
      <c r="D260" s="39"/>
      <c r="E260" s="44"/>
      <c r="F260" s="39"/>
      <c r="G260" s="44"/>
      <c r="H260" s="39"/>
    </row>
    <row r="261" spans="1:8" x14ac:dyDescent="0.25">
      <c r="A261" s="22" t="s">
        <v>296</v>
      </c>
      <c r="B261" s="23">
        <v>100</v>
      </c>
      <c r="C261" s="45"/>
      <c r="D261" s="46"/>
      <c r="E261" s="45"/>
      <c r="F261" s="46"/>
      <c r="G261" s="45"/>
      <c r="H261" s="46"/>
    </row>
    <row r="262" spans="1:8" x14ac:dyDescent="0.25">
      <c r="A262" s="16" t="s">
        <v>297</v>
      </c>
      <c r="B262" s="10">
        <v>100</v>
      </c>
      <c r="C262" s="44"/>
      <c r="D262" s="39"/>
      <c r="E262" s="44"/>
      <c r="F262" s="39"/>
      <c r="G262" s="44"/>
      <c r="H262" s="39"/>
    </row>
    <row r="263" spans="1:8" x14ac:dyDescent="0.25">
      <c r="A263" s="22" t="s">
        <v>298</v>
      </c>
      <c r="B263" s="23">
        <v>100</v>
      </c>
      <c r="C263" s="45"/>
      <c r="D263" s="46"/>
      <c r="E263" s="45"/>
      <c r="F263" s="46"/>
      <c r="G263" s="45"/>
      <c r="H263" s="46"/>
    </row>
    <row r="264" spans="1:8" x14ac:dyDescent="0.25">
      <c r="A264" s="16" t="s">
        <v>299</v>
      </c>
      <c r="B264" s="10">
        <v>100</v>
      </c>
      <c r="C264" s="44"/>
      <c r="D264" s="39"/>
      <c r="E264" s="44"/>
      <c r="F264" s="39"/>
      <c r="G264" s="44"/>
      <c r="H264" s="39"/>
    </row>
    <row r="265" spans="1:8" x14ac:dyDescent="0.25">
      <c r="A265" s="22" t="s">
        <v>300</v>
      </c>
      <c r="B265" s="23">
        <v>100</v>
      </c>
      <c r="C265" s="45"/>
      <c r="D265" s="46"/>
      <c r="E265" s="45"/>
      <c r="F265" s="46"/>
      <c r="G265" s="45"/>
      <c r="H265" s="46"/>
    </row>
    <row r="266" spans="1:8" x14ac:dyDescent="0.25">
      <c r="A266" s="16" t="s">
        <v>301</v>
      </c>
      <c r="B266" s="10">
        <v>100</v>
      </c>
      <c r="C266" s="44"/>
      <c r="D266" s="39"/>
      <c r="E266" s="44"/>
      <c r="F266" s="39"/>
      <c r="G266" s="44"/>
      <c r="H266" s="39"/>
    </row>
    <row r="267" spans="1:8" x14ac:dyDescent="0.25">
      <c r="A267" s="22" t="s">
        <v>1257</v>
      </c>
      <c r="B267" s="23">
        <v>100</v>
      </c>
      <c r="C267" s="45"/>
      <c r="D267" s="46"/>
      <c r="E267" s="45"/>
      <c r="F267" s="46"/>
      <c r="G267" s="45"/>
      <c r="H267" s="46"/>
    </row>
    <row r="268" spans="1:8" x14ac:dyDescent="0.25">
      <c r="A268" s="16" t="s">
        <v>302</v>
      </c>
      <c r="B268" s="10">
        <v>100</v>
      </c>
      <c r="C268" s="44"/>
      <c r="D268" s="39"/>
      <c r="E268" s="44"/>
      <c r="F268" s="39"/>
      <c r="G268" s="44"/>
      <c r="H268" s="39"/>
    </row>
    <row r="269" spans="1:8" x14ac:dyDescent="0.25">
      <c r="A269" s="22" t="s">
        <v>303</v>
      </c>
      <c r="B269" s="23">
        <v>100</v>
      </c>
      <c r="C269" s="45"/>
      <c r="D269" s="46"/>
      <c r="E269" s="45"/>
      <c r="F269" s="46"/>
      <c r="G269" s="45"/>
      <c r="H269" s="46"/>
    </row>
    <row r="270" spans="1:8" x14ac:dyDescent="0.25">
      <c r="A270" s="16" t="s">
        <v>336</v>
      </c>
      <c r="B270" s="10">
        <v>100</v>
      </c>
      <c r="C270" s="44"/>
      <c r="D270" s="39"/>
      <c r="E270" s="44"/>
      <c r="F270" s="39"/>
      <c r="G270" s="44"/>
      <c r="H270" s="39"/>
    </row>
    <row r="271" spans="1:8" x14ac:dyDescent="0.25">
      <c r="A271" s="22" t="s">
        <v>337</v>
      </c>
      <c r="B271" s="23">
        <v>100</v>
      </c>
      <c r="C271" s="45"/>
      <c r="D271" s="46"/>
      <c r="E271" s="45"/>
      <c r="F271" s="46"/>
      <c r="G271" s="45"/>
      <c r="H271" s="46"/>
    </row>
    <row r="272" spans="1:8" x14ac:dyDescent="0.25">
      <c r="A272" s="16" t="s">
        <v>338</v>
      </c>
      <c r="B272" s="10">
        <v>100</v>
      </c>
      <c r="C272" s="44"/>
      <c r="D272" s="39"/>
      <c r="E272" s="44"/>
      <c r="F272" s="39"/>
      <c r="G272" s="44"/>
      <c r="H272" s="39"/>
    </row>
    <row r="273" spans="1:8" x14ac:dyDescent="0.25">
      <c r="A273" s="22" t="s">
        <v>1209</v>
      </c>
      <c r="B273" s="23">
        <v>100</v>
      </c>
      <c r="C273" s="45"/>
      <c r="D273" s="46"/>
      <c r="E273" s="45"/>
      <c r="F273" s="46"/>
      <c r="G273" s="45"/>
      <c r="H273" s="46"/>
    </row>
    <row r="274" spans="1:8" x14ac:dyDescent="0.25">
      <c r="A274" s="16" t="s">
        <v>339</v>
      </c>
      <c r="B274" s="10">
        <v>100</v>
      </c>
      <c r="C274" s="44"/>
      <c r="D274" s="39"/>
      <c r="E274" s="44"/>
      <c r="F274" s="39"/>
      <c r="G274" s="44"/>
      <c r="H274" s="39"/>
    </row>
    <row r="275" spans="1:8" x14ac:dyDescent="0.25">
      <c r="A275" s="22" t="s">
        <v>340</v>
      </c>
      <c r="B275" s="23">
        <v>100</v>
      </c>
      <c r="C275" s="45"/>
      <c r="D275" s="46"/>
      <c r="E275" s="45"/>
      <c r="F275" s="46"/>
      <c r="G275" s="45"/>
      <c r="H275" s="46"/>
    </row>
    <row r="276" spans="1:8" x14ac:dyDescent="0.25">
      <c r="A276" s="16" t="s">
        <v>341</v>
      </c>
      <c r="B276" s="10">
        <v>100</v>
      </c>
      <c r="C276" s="44"/>
      <c r="D276" s="39"/>
      <c r="E276" s="44"/>
      <c r="F276" s="39"/>
      <c r="G276" s="44"/>
      <c r="H276" s="39"/>
    </row>
    <row r="277" spans="1:8" x14ac:dyDescent="0.25">
      <c r="A277" s="22" t="s">
        <v>1210</v>
      </c>
      <c r="B277" s="23">
        <v>100</v>
      </c>
      <c r="C277" s="45"/>
      <c r="D277" s="46"/>
      <c r="E277" s="45"/>
      <c r="F277" s="46"/>
      <c r="G277" s="45"/>
      <c r="H277" s="46"/>
    </row>
    <row r="278" spans="1:8" x14ac:dyDescent="0.25">
      <c r="A278" s="16" t="s">
        <v>342</v>
      </c>
      <c r="B278" s="10">
        <v>100</v>
      </c>
      <c r="C278" s="44"/>
      <c r="D278" s="39"/>
      <c r="E278" s="44"/>
      <c r="F278" s="39"/>
      <c r="G278" s="44"/>
      <c r="H278" s="39"/>
    </row>
    <row r="279" spans="1:8" x14ac:dyDescent="0.25">
      <c r="A279" s="22" t="s">
        <v>343</v>
      </c>
      <c r="B279" s="23">
        <v>100</v>
      </c>
      <c r="C279" s="45"/>
      <c r="D279" s="46"/>
      <c r="E279" s="45"/>
      <c r="F279" s="46"/>
      <c r="G279" s="45"/>
      <c r="H279" s="46"/>
    </row>
    <row r="280" spans="1:8" x14ac:dyDescent="0.25">
      <c r="A280" s="16" t="s">
        <v>344</v>
      </c>
      <c r="B280" s="10">
        <v>100</v>
      </c>
      <c r="C280" s="44"/>
      <c r="D280" s="39"/>
      <c r="E280" s="44"/>
      <c r="F280" s="39"/>
      <c r="G280" s="44"/>
      <c r="H280" s="39"/>
    </row>
    <row r="281" spans="1:8" x14ac:dyDescent="0.25">
      <c r="A281" s="22" t="s">
        <v>1597</v>
      </c>
      <c r="B281" s="23">
        <v>100</v>
      </c>
      <c r="C281" s="45"/>
      <c r="D281" s="46"/>
      <c r="E281" s="45"/>
      <c r="F281" s="46"/>
      <c r="G281" s="45"/>
      <c r="H281" s="46"/>
    </row>
    <row r="282" spans="1:8" x14ac:dyDescent="0.25">
      <c r="A282" s="16" t="s">
        <v>1598</v>
      </c>
      <c r="B282" s="10">
        <v>100</v>
      </c>
      <c r="C282" s="44"/>
      <c r="D282" s="39"/>
      <c r="E282" s="44"/>
      <c r="F282" s="39"/>
      <c r="G282" s="44"/>
      <c r="H282" s="39"/>
    </row>
    <row r="283" spans="1:8" x14ac:dyDescent="0.25">
      <c r="A283" s="22" t="s">
        <v>1599</v>
      </c>
      <c r="B283" s="23">
        <v>100</v>
      </c>
      <c r="C283" s="45"/>
      <c r="D283" s="46"/>
      <c r="E283" s="45"/>
      <c r="F283" s="46"/>
      <c r="G283" s="45"/>
      <c r="H283" s="46"/>
    </row>
    <row r="284" spans="1:8" x14ac:dyDescent="0.25">
      <c r="A284" s="16" t="s">
        <v>1600</v>
      </c>
      <c r="B284" s="10">
        <v>100</v>
      </c>
      <c r="C284" s="44"/>
      <c r="D284" s="39"/>
      <c r="E284" s="44"/>
      <c r="F284" s="39"/>
      <c r="G284" s="44"/>
      <c r="H284" s="39"/>
    </row>
    <row r="285" spans="1:8" x14ac:dyDescent="0.25">
      <c r="A285" s="22" t="s">
        <v>1601</v>
      </c>
      <c r="B285" s="23">
        <v>100</v>
      </c>
      <c r="C285" s="45"/>
      <c r="D285" s="46"/>
      <c r="E285" s="45"/>
      <c r="F285" s="46"/>
      <c r="G285" s="45"/>
      <c r="H285" s="46"/>
    </row>
    <row r="286" spans="1:8" x14ac:dyDescent="0.25">
      <c r="A286" s="16" t="s">
        <v>1602</v>
      </c>
      <c r="B286" s="10">
        <v>100</v>
      </c>
      <c r="C286" s="44"/>
      <c r="D286" s="39"/>
      <c r="E286" s="44"/>
      <c r="F286" s="39"/>
      <c r="G286" s="44"/>
      <c r="H286" s="39"/>
    </row>
    <row r="287" spans="1:8" x14ac:dyDescent="0.25">
      <c r="A287" s="22" t="s">
        <v>308</v>
      </c>
      <c r="B287" s="23">
        <v>100</v>
      </c>
      <c r="C287" s="45"/>
      <c r="D287" s="46"/>
      <c r="E287" s="45"/>
      <c r="F287" s="46"/>
      <c r="G287" s="45"/>
      <c r="H287" s="46"/>
    </row>
    <row r="288" spans="1:8" x14ac:dyDescent="0.25">
      <c r="A288" s="16" t="s">
        <v>309</v>
      </c>
      <c r="B288" s="10">
        <v>100</v>
      </c>
      <c r="C288" s="44"/>
      <c r="D288" s="39"/>
      <c r="E288" s="44"/>
      <c r="F288" s="39"/>
      <c r="G288" s="44"/>
      <c r="H288" s="39"/>
    </row>
    <row r="289" spans="1:8" x14ac:dyDescent="0.25">
      <c r="A289" s="22" t="s">
        <v>1258</v>
      </c>
      <c r="B289" s="23">
        <v>100</v>
      </c>
      <c r="C289" s="45"/>
      <c r="D289" s="46"/>
      <c r="E289" s="45"/>
      <c r="F289" s="46"/>
      <c r="G289" s="45"/>
      <c r="H289" s="46"/>
    </row>
    <row r="290" spans="1:8" x14ac:dyDescent="0.25">
      <c r="A290" s="16" t="s">
        <v>1264</v>
      </c>
      <c r="B290" s="10">
        <v>100</v>
      </c>
      <c r="C290" s="44"/>
      <c r="D290" s="39"/>
      <c r="E290" s="44"/>
      <c r="F290" s="39"/>
      <c r="G290" s="44"/>
      <c r="H290" s="39"/>
    </row>
    <row r="291" spans="1:8" x14ac:dyDescent="0.25">
      <c r="A291" s="22" t="s">
        <v>1263</v>
      </c>
      <c r="B291" s="23">
        <v>100</v>
      </c>
      <c r="C291" s="45"/>
      <c r="D291" s="46"/>
      <c r="E291" s="45"/>
      <c r="F291" s="46"/>
      <c r="G291" s="45"/>
      <c r="H291" s="46"/>
    </row>
    <row r="292" spans="1:8" x14ac:dyDescent="0.25">
      <c r="A292" s="16" t="s">
        <v>1610</v>
      </c>
      <c r="B292" s="10">
        <v>100</v>
      </c>
      <c r="C292" s="44"/>
      <c r="D292" s="39"/>
      <c r="E292" s="44"/>
      <c r="F292" s="39"/>
      <c r="G292" s="44"/>
      <c r="H292" s="39"/>
    </row>
    <row r="293" spans="1:8" x14ac:dyDescent="0.25">
      <c r="A293" s="22" t="s">
        <v>1262</v>
      </c>
      <c r="B293" s="23">
        <v>100</v>
      </c>
      <c r="C293" s="45"/>
      <c r="D293" s="46"/>
      <c r="E293" s="45"/>
      <c r="F293" s="46"/>
      <c r="G293" s="45"/>
      <c r="H293" s="46"/>
    </row>
    <row r="294" spans="1:8" x14ac:dyDescent="0.25">
      <c r="A294" s="16" t="s">
        <v>1261</v>
      </c>
      <c r="B294" s="10">
        <v>100</v>
      </c>
      <c r="C294" s="44"/>
      <c r="D294" s="39"/>
      <c r="E294" s="44"/>
      <c r="F294" s="39"/>
      <c r="G294" s="44"/>
      <c r="H294" s="39"/>
    </row>
    <row r="295" spans="1:8" x14ac:dyDescent="0.25">
      <c r="A295" s="22" t="s">
        <v>1205</v>
      </c>
      <c r="B295" s="23">
        <v>100</v>
      </c>
      <c r="C295" s="45"/>
      <c r="D295" s="46"/>
      <c r="E295" s="45"/>
      <c r="F295" s="46"/>
      <c r="G295" s="45"/>
      <c r="H295" s="46"/>
    </row>
    <row r="296" spans="1:8" x14ac:dyDescent="0.25">
      <c r="A296" s="16" t="s">
        <v>1206</v>
      </c>
      <c r="B296" s="10">
        <v>100</v>
      </c>
      <c r="C296" s="44"/>
      <c r="D296" s="39"/>
      <c r="E296" s="44"/>
      <c r="F296" s="39"/>
      <c r="G296" s="44"/>
      <c r="H296" s="39"/>
    </row>
    <row r="297" spans="1:8" x14ac:dyDescent="0.25">
      <c r="A297" s="22" t="s">
        <v>1207</v>
      </c>
      <c r="B297" s="23">
        <v>100</v>
      </c>
      <c r="C297" s="45"/>
      <c r="D297" s="46"/>
      <c r="E297" s="45"/>
      <c r="F297" s="46"/>
      <c r="G297" s="45"/>
      <c r="H297" s="46"/>
    </row>
    <row r="298" spans="1:8" x14ac:dyDescent="0.25">
      <c r="A298" s="16" t="s">
        <v>1256</v>
      </c>
      <c r="B298" s="10">
        <v>100</v>
      </c>
      <c r="C298" s="44"/>
      <c r="D298" s="39"/>
      <c r="E298" s="44"/>
      <c r="F298" s="39"/>
      <c r="G298" s="44"/>
      <c r="H298" s="39"/>
    </row>
    <row r="299" spans="1:8" x14ac:dyDescent="0.25">
      <c r="A299" s="22" t="s">
        <v>1252</v>
      </c>
      <c r="B299" s="23">
        <v>100</v>
      </c>
      <c r="C299" s="45"/>
      <c r="D299" s="46"/>
      <c r="E299" s="45"/>
      <c r="F299" s="46"/>
      <c r="G299" s="45"/>
      <c r="H299" s="46"/>
    </row>
    <row r="300" spans="1:8" x14ac:dyDescent="0.25">
      <c r="A300" s="16" t="s">
        <v>1201</v>
      </c>
      <c r="B300" s="10">
        <v>100</v>
      </c>
      <c r="C300" s="44"/>
      <c r="D300" s="39"/>
      <c r="E300" s="44"/>
      <c r="F300" s="39"/>
      <c r="G300" s="44"/>
      <c r="H300" s="39"/>
    </row>
    <row r="301" spans="1:8" x14ac:dyDescent="0.25">
      <c r="A301" s="22" t="s">
        <v>1202</v>
      </c>
      <c r="B301" s="23">
        <v>100</v>
      </c>
      <c r="C301" s="45"/>
      <c r="D301" s="46"/>
      <c r="E301" s="45"/>
      <c r="F301" s="46"/>
      <c r="G301" s="45"/>
      <c r="H301" s="46"/>
    </row>
    <row r="302" spans="1:8" x14ac:dyDescent="0.25">
      <c r="A302" s="16" t="s">
        <v>1203</v>
      </c>
      <c r="B302" s="10">
        <v>100</v>
      </c>
      <c r="C302" s="44"/>
      <c r="D302" s="39"/>
      <c r="E302" s="44"/>
      <c r="F302" s="39"/>
      <c r="G302" s="44"/>
      <c r="H302" s="39"/>
    </row>
    <row r="303" spans="1:8" x14ac:dyDescent="0.25">
      <c r="A303" s="22" t="s">
        <v>1204</v>
      </c>
      <c r="B303" s="23">
        <v>100</v>
      </c>
      <c r="C303" s="45"/>
      <c r="D303" s="46"/>
      <c r="E303" s="45"/>
      <c r="F303" s="46"/>
      <c r="G303" s="45"/>
      <c r="H303" s="46"/>
    </row>
    <row r="304" spans="1:8" x14ac:dyDescent="0.25">
      <c r="A304" s="16" t="s">
        <v>1208</v>
      </c>
      <c r="B304" s="10">
        <v>100</v>
      </c>
      <c r="C304" s="44"/>
      <c r="D304" s="39"/>
      <c r="E304" s="44"/>
      <c r="F304" s="39"/>
      <c r="G304" s="44"/>
      <c r="H304" s="39"/>
    </row>
    <row r="305" spans="1:8" x14ac:dyDescent="0.25">
      <c r="A305" s="22" t="s">
        <v>347</v>
      </c>
      <c r="B305" s="23">
        <v>100</v>
      </c>
      <c r="C305" s="45"/>
      <c r="D305" s="46"/>
      <c r="E305" s="45"/>
      <c r="F305" s="46"/>
      <c r="G305" s="45"/>
      <c r="H305" s="46"/>
    </row>
    <row r="306" spans="1:8" x14ac:dyDescent="0.25">
      <c r="A306" s="16" t="s">
        <v>348</v>
      </c>
      <c r="B306" s="10">
        <v>100</v>
      </c>
      <c r="C306" s="44"/>
      <c r="D306" s="39"/>
      <c r="E306" s="44"/>
      <c r="F306" s="39"/>
      <c r="G306" s="44"/>
      <c r="H306" s="39"/>
    </row>
    <row r="307" spans="1:8" x14ac:dyDescent="0.25">
      <c r="A307" s="22" t="s">
        <v>349</v>
      </c>
      <c r="B307" s="23">
        <v>100</v>
      </c>
      <c r="C307" s="45"/>
      <c r="D307" s="46"/>
      <c r="E307" s="45"/>
      <c r="F307" s="46"/>
      <c r="G307" s="45"/>
      <c r="H307" s="46"/>
    </row>
    <row r="308" spans="1:8" x14ac:dyDescent="0.25">
      <c r="A308" s="16" t="s">
        <v>350</v>
      </c>
      <c r="B308" s="10">
        <v>100</v>
      </c>
      <c r="C308" s="44"/>
      <c r="D308" s="39"/>
      <c r="E308" s="44"/>
      <c r="F308" s="39"/>
      <c r="G308" s="44"/>
      <c r="H308" s="39"/>
    </row>
    <row r="309" spans="1:8" x14ac:dyDescent="0.25">
      <c r="A309" s="22" t="s">
        <v>351</v>
      </c>
      <c r="B309" s="23">
        <v>100</v>
      </c>
      <c r="C309" s="45"/>
      <c r="D309" s="46"/>
      <c r="E309" s="45"/>
      <c r="F309" s="46"/>
      <c r="G309" s="45"/>
      <c r="H309" s="46"/>
    </row>
    <row r="310" spans="1:8" x14ac:dyDescent="0.25">
      <c r="A310" s="16" t="s">
        <v>304</v>
      </c>
      <c r="B310" s="10">
        <v>100</v>
      </c>
      <c r="C310" s="44"/>
      <c r="D310" s="39"/>
      <c r="E310" s="44"/>
      <c r="F310" s="39"/>
      <c r="G310" s="44"/>
      <c r="H310" s="39"/>
    </row>
    <row r="311" spans="1:8" x14ac:dyDescent="0.25">
      <c r="A311" s="22" t="s">
        <v>305</v>
      </c>
      <c r="B311" s="23">
        <v>100</v>
      </c>
      <c r="C311" s="45"/>
      <c r="D311" s="46"/>
      <c r="E311" s="45"/>
      <c r="F311" s="46"/>
      <c r="G311" s="45"/>
      <c r="H311" s="46"/>
    </row>
    <row r="312" spans="1:8" x14ac:dyDescent="0.25">
      <c r="A312" s="16" t="s">
        <v>306</v>
      </c>
      <c r="B312" s="10">
        <v>100</v>
      </c>
      <c r="C312" s="44"/>
      <c r="D312" s="39"/>
      <c r="E312" s="44"/>
      <c r="F312" s="39"/>
      <c r="G312" s="44"/>
      <c r="H312" s="39"/>
    </row>
    <row r="313" spans="1:8" x14ac:dyDescent="0.25">
      <c r="A313" s="22" t="s">
        <v>307</v>
      </c>
      <c r="B313" s="23">
        <v>100</v>
      </c>
      <c r="C313" s="45"/>
      <c r="D313" s="46"/>
      <c r="E313" s="45"/>
      <c r="F313" s="46"/>
      <c r="G313" s="45"/>
      <c r="H313" s="46"/>
    </row>
    <row r="314" spans="1:8" x14ac:dyDescent="0.25">
      <c r="A314" s="16" t="s">
        <v>312</v>
      </c>
      <c r="B314" s="10">
        <v>100</v>
      </c>
      <c r="C314" s="44"/>
      <c r="D314" s="39"/>
      <c r="E314" s="44"/>
      <c r="F314" s="39"/>
      <c r="G314" s="44"/>
      <c r="H314" s="39"/>
    </row>
    <row r="315" spans="1:8" x14ac:dyDescent="0.25">
      <c r="A315" s="22" t="s">
        <v>313</v>
      </c>
      <c r="B315" s="23">
        <v>100</v>
      </c>
      <c r="C315" s="45"/>
      <c r="D315" s="46"/>
      <c r="E315" s="45"/>
      <c r="F315" s="46"/>
      <c r="G315" s="45"/>
      <c r="H315" s="46"/>
    </row>
    <row r="316" spans="1:8" x14ac:dyDescent="0.25">
      <c r="A316" s="16" t="s">
        <v>314</v>
      </c>
      <c r="B316" s="10">
        <v>100</v>
      </c>
      <c r="C316" s="44"/>
      <c r="D316" s="39"/>
      <c r="E316" s="44"/>
      <c r="F316" s="39"/>
      <c r="G316" s="44"/>
      <c r="H316" s="39"/>
    </row>
    <row r="317" spans="1:8" x14ac:dyDescent="0.25">
      <c r="A317" s="22" t="s">
        <v>315</v>
      </c>
      <c r="B317" s="23">
        <v>100</v>
      </c>
      <c r="C317" s="45"/>
      <c r="D317" s="46"/>
      <c r="E317" s="45"/>
      <c r="F317" s="46"/>
      <c r="G317" s="45"/>
      <c r="H317" s="46"/>
    </row>
    <row r="318" spans="1:8" x14ac:dyDescent="0.25">
      <c r="A318" s="31" t="s">
        <v>316</v>
      </c>
      <c r="B318" s="32">
        <v>100</v>
      </c>
      <c r="C318" s="61"/>
      <c r="D318" s="62"/>
      <c r="E318" s="61"/>
      <c r="F318" s="62"/>
      <c r="G318" s="61"/>
      <c r="H318" s="62"/>
    </row>
    <row r="319" spans="1:8" s="3" customFormat="1" x14ac:dyDescent="0.25">
      <c r="A319" s="73" t="s">
        <v>352</v>
      </c>
      <c r="B319" s="74">
        <v>100</v>
      </c>
      <c r="C319" s="75"/>
      <c r="D319" s="76"/>
      <c r="E319" s="75"/>
      <c r="F319" s="76"/>
      <c r="G319" s="75"/>
      <c r="H319" s="76"/>
    </row>
    <row r="320" spans="1:8" s="3" customFormat="1" x14ac:dyDescent="0.25">
      <c r="A320" s="16" t="s">
        <v>353</v>
      </c>
      <c r="B320" s="10">
        <v>100</v>
      </c>
      <c r="C320" s="44"/>
      <c r="D320" s="39"/>
      <c r="E320" s="44"/>
      <c r="F320" s="39"/>
      <c r="G320" s="44"/>
      <c r="H320" s="39"/>
    </row>
    <row r="321" spans="1:8" s="3" customFormat="1" x14ac:dyDescent="0.25">
      <c r="A321" s="22" t="s">
        <v>354</v>
      </c>
      <c r="B321" s="23">
        <v>100</v>
      </c>
      <c r="C321" s="45"/>
      <c r="D321" s="46"/>
      <c r="E321" s="45"/>
      <c r="F321" s="46"/>
      <c r="G321" s="45"/>
      <c r="H321" s="46"/>
    </row>
    <row r="322" spans="1:8" s="3" customFormat="1" x14ac:dyDescent="0.25">
      <c r="A322" s="16" t="s">
        <v>355</v>
      </c>
      <c r="B322" s="10">
        <v>100</v>
      </c>
      <c r="C322" s="44"/>
      <c r="D322" s="39"/>
      <c r="E322" s="44"/>
      <c r="F322" s="39"/>
      <c r="G322" s="44"/>
      <c r="H322" s="39"/>
    </row>
    <row r="323" spans="1:8" s="3" customFormat="1" x14ac:dyDescent="0.25">
      <c r="A323" s="22" t="s">
        <v>356</v>
      </c>
      <c r="B323" s="23">
        <v>100</v>
      </c>
      <c r="C323" s="45"/>
      <c r="D323" s="46"/>
      <c r="E323" s="45"/>
      <c r="F323" s="46"/>
      <c r="G323" s="45"/>
      <c r="H323" s="46"/>
    </row>
    <row r="324" spans="1:8" s="3" customFormat="1" x14ac:dyDescent="0.25">
      <c r="A324" s="16" t="s">
        <v>357</v>
      </c>
      <c r="B324" s="10">
        <v>100</v>
      </c>
      <c r="C324" s="44"/>
      <c r="D324" s="39"/>
      <c r="E324" s="44"/>
      <c r="F324" s="39"/>
      <c r="G324" s="44"/>
      <c r="H324" s="39"/>
    </row>
    <row r="325" spans="1:8" s="3" customFormat="1" x14ac:dyDescent="0.25">
      <c r="A325" s="22" t="s">
        <v>358</v>
      </c>
      <c r="B325" s="23">
        <v>100</v>
      </c>
      <c r="C325" s="45"/>
      <c r="D325" s="46"/>
      <c r="E325" s="45"/>
      <c r="F325" s="46"/>
      <c r="G325" s="45"/>
      <c r="H325" s="46"/>
    </row>
    <row r="326" spans="1:8" s="3" customFormat="1" x14ac:dyDescent="0.25">
      <c r="A326" s="69" t="s">
        <v>359</v>
      </c>
      <c r="B326" s="70">
        <v>100</v>
      </c>
      <c r="C326" s="71"/>
      <c r="D326" s="72"/>
      <c r="E326" s="71"/>
      <c r="F326" s="72"/>
      <c r="G326" s="71"/>
      <c r="H326" s="72"/>
    </row>
    <row r="327" spans="1:8" s="3" customFormat="1" x14ac:dyDescent="0.25">
      <c r="A327" s="73" t="s">
        <v>360</v>
      </c>
      <c r="B327" s="74">
        <v>100</v>
      </c>
      <c r="C327" s="75"/>
      <c r="D327" s="76"/>
      <c r="E327" s="75"/>
      <c r="F327" s="76"/>
      <c r="G327" s="75"/>
      <c r="H327" s="76"/>
    </row>
    <row r="328" spans="1:8" s="3" customFormat="1" x14ac:dyDescent="0.25">
      <c r="A328" s="16" t="s">
        <v>361</v>
      </c>
      <c r="B328" s="10">
        <v>100</v>
      </c>
      <c r="C328" s="44"/>
      <c r="D328" s="39"/>
      <c r="E328" s="44"/>
      <c r="F328" s="39"/>
      <c r="G328" s="44"/>
      <c r="H328" s="39"/>
    </row>
    <row r="329" spans="1:8" s="3" customFormat="1" x14ac:dyDescent="0.25">
      <c r="A329" s="22" t="s">
        <v>362</v>
      </c>
      <c r="B329" s="23">
        <v>100</v>
      </c>
      <c r="C329" s="45"/>
      <c r="D329" s="46"/>
      <c r="E329" s="45"/>
      <c r="F329" s="46"/>
      <c r="G329" s="45"/>
      <c r="H329" s="46"/>
    </row>
    <row r="330" spans="1:8" s="3" customFormat="1" x14ac:dyDescent="0.25">
      <c r="A330" s="16" t="s">
        <v>363</v>
      </c>
      <c r="B330" s="10">
        <v>100</v>
      </c>
      <c r="C330" s="44"/>
      <c r="D330" s="39"/>
      <c r="E330" s="44"/>
      <c r="F330" s="39"/>
      <c r="G330" s="44"/>
      <c r="H330" s="39"/>
    </row>
    <row r="331" spans="1:8" s="3" customFormat="1" x14ac:dyDescent="0.25">
      <c r="A331" s="22" t="s">
        <v>364</v>
      </c>
      <c r="B331" s="23">
        <v>100</v>
      </c>
      <c r="C331" s="45"/>
      <c r="D331" s="46"/>
      <c r="E331" s="45"/>
      <c r="F331" s="46"/>
      <c r="G331" s="45"/>
      <c r="H331" s="46"/>
    </row>
    <row r="332" spans="1:8" s="3" customFormat="1" x14ac:dyDescent="0.25">
      <c r="A332" s="16" t="s">
        <v>365</v>
      </c>
      <c r="B332" s="10">
        <v>100</v>
      </c>
      <c r="C332" s="44"/>
      <c r="D332" s="39"/>
      <c r="E332" s="44"/>
      <c r="F332" s="39"/>
      <c r="G332" s="44"/>
      <c r="H332" s="39"/>
    </row>
    <row r="333" spans="1:8" x14ac:dyDescent="0.25">
      <c r="A333" s="26" t="s">
        <v>366</v>
      </c>
      <c r="B333" s="27">
        <v>100</v>
      </c>
      <c r="C333" s="47"/>
      <c r="D333" s="48"/>
      <c r="E333" s="47"/>
      <c r="F333" s="48"/>
      <c r="G333" s="47"/>
      <c r="H333" s="48"/>
    </row>
    <row r="334" spans="1:8" x14ac:dyDescent="0.25">
      <c r="A334" s="14" t="s">
        <v>1211</v>
      </c>
      <c r="B334" s="11">
        <v>100</v>
      </c>
      <c r="C334" s="55"/>
      <c r="D334" s="37"/>
      <c r="E334" s="55"/>
      <c r="F334" s="37"/>
      <c r="G334" s="55"/>
      <c r="H334" s="37"/>
    </row>
    <row r="335" spans="1:8" x14ac:dyDescent="0.25">
      <c r="A335" s="22" t="s">
        <v>386</v>
      </c>
      <c r="B335" s="23">
        <v>100</v>
      </c>
      <c r="C335" s="45"/>
      <c r="D335" s="46"/>
      <c r="E335" s="45"/>
      <c r="F335" s="46"/>
      <c r="G335" s="45"/>
      <c r="H335" s="46"/>
    </row>
    <row r="336" spans="1:8" x14ac:dyDescent="0.25">
      <c r="A336" s="16" t="s">
        <v>387</v>
      </c>
      <c r="B336" s="10">
        <v>100</v>
      </c>
      <c r="C336" s="44"/>
      <c r="D336" s="39"/>
      <c r="E336" s="44"/>
      <c r="F336" s="39"/>
      <c r="G336" s="44"/>
      <c r="H336" s="39"/>
    </row>
    <row r="337" spans="1:8" x14ac:dyDescent="0.25">
      <c r="A337" s="22" t="s">
        <v>388</v>
      </c>
      <c r="B337" s="23">
        <v>100</v>
      </c>
      <c r="C337" s="45"/>
      <c r="D337" s="46"/>
      <c r="E337" s="45"/>
      <c r="F337" s="46"/>
      <c r="G337" s="45"/>
      <c r="H337" s="46"/>
    </row>
    <row r="338" spans="1:8" x14ac:dyDescent="0.25">
      <c r="A338" s="16" t="s">
        <v>389</v>
      </c>
      <c r="B338" s="10">
        <v>100</v>
      </c>
      <c r="C338" s="44"/>
      <c r="D338" s="39"/>
      <c r="E338" s="44"/>
      <c r="F338" s="39"/>
      <c r="G338" s="44"/>
      <c r="H338" s="39"/>
    </row>
    <row r="339" spans="1:8" x14ac:dyDescent="0.25">
      <c r="A339" s="22" t="s">
        <v>390</v>
      </c>
      <c r="B339" s="23">
        <v>100</v>
      </c>
      <c r="C339" s="45"/>
      <c r="D339" s="46"/>
      <c r="E339" s="45"/>
      <c r="F339" s="46"/>
      <c r="G339" s="45"/>
      <c r="H339" s="46"/>
    </row>
    <row r="340" spans="1:8" x14ac:dyDescent="0.25">
      <c r="A340" s="16" t="s">
        <v>391</v>
      </c>
      <c r="B340" s="10">
        <v>100</v>
      </c>
      <c r="C340" s="44"/>
      <c r="D340" s="39"/>
      <c r="E340" s="44"/>
      <c r="F340" s="39"/>
      <c r="G340" s="44"/>
      <c r="H340" s="39"/>
    </row>
    <row r="341" spans="1:8" x14ac:dyDescent="0.25">
      <c r="A341" s="22" t="s">
        <v>392</v>
      </c>
      <c r="B341" s="23">
        <v>100</v>
      </c>
      <c r="C341" s="45"/>
      <c r="D341" s="46"/>
      <c r="E341" s="45"/>
      <c r="F341" s="46"/>
      <c r="G341" s="45"/>
      <c r="H341" s="46"/>
    </row>
    <row r="342" spans="1:8" x14ac:dyDescent="0.25">
      <c r="A342" s="16" t="s">
        <v>393</v>
      </c>
      <c r="B342" s="10">
        <v>100</v>
      </c>
      <c r="C342" s="44"/>
      <c r="D342" s="39"/>
      <c r="E342" s="44"/>
      <c r="F342" s="39"/>
      <c r="G342" s="44"/>
      <c r="H342" s="39"/>
    </row>
    <row r="343" spans="1:8" x14ac:dyDescent="0.25">
      <c r="A343" s="22" t="s">
        <v>394</v>
      </c>
      <c r="B343" s="23">
        <v>100</v>
      </c>
      <c r="C343" s="45"/>
      <c r="D343" s="46"/>
      <c r="E343" s="45"/>
      <c r="F343" s="46"/>
      <c r="G343" s="45"/>
      <c r="H343" s="46"/>
    </row>
    <row r="344" spans="1:8" x14ac:dyDescent="0.25">
      <c r="A344" s="16" t="s">
        <v>396</v>
      </c>
      <c r="B344" s="10">
        <v>100</v>
      </c>
      <c r="C344" s="44"/>
      <c r="D344" s="39"/>
      <c r="E344" s="44"/>
      <c r="F344" s="39"/>
      <c r="G344" s="44"/>
      <c r="H344" s="39"/>
    </row>
    <row r="345" spans="1:8" x14ac:dyDescent="0.25">
      <c r="A345" s="22" t="s">
        <v>1212</v>
      </c>
      <c r="B345" s="23">
        <v>100</v>
      </c>
      <c r="C345" s="45"/>
      <c r="D345" s="46"/>
      <c r="E345" s="45"/>
      <c r="F345" s="46"/>
      <c r="G345" s="45"/>
      <c r="H345" s="46"/>
    </row>
    <row r="346" spans="1:8" x14ac:dyDescent="0.25">
      <c r="A346" s="16" t="s">
        <v>397</v>
      </c>
      <c r="B346" s="10">
        <v>100</v>
      </c>
      <c r="C346" s="44"/>
      <c r="D346" s="39"/>
      <c r="E346" s="44"/>
      <c r="F346" s="39"/>
      <c r="G346" s="44"/>
      <c r="H346" s="39"/>
    </row>
    <row r="347" spans="1:8" x14ac:dyDescent="0.25">
      <c r="A347" s="22" t="s">
        <v>398</v>
      </c>
      <c r="B347" s="23">
        <v>100</v>
      </c>
      <c r="C347" s="45"/>
      <c r="D347" s="46"/>
      <c r="E347" s="45"/>
      <c r="F347" s="46"/>
      <c r="G347" s="45"/>
      <c r="H347" s="46"/>
    </row>
    <row r="348" spans="1:8" x14ac:dyDescent="0.25">
      <c r="A348" s="16" t="s">
        <v>399</v>
      </c>
      <c r="B348" s="10">
        <v>100</v>
      </c>
      <c r="C348" s="44"/>
      <c r="D348" s="39"/>
      <c r="E348" s="44"/>
      <c r="F348" s="39"/>
      <c r="G348" s="44"/>
      <c r="H348" s="39"/>
    </row>
    <row r="349" spans="1:8" x14ac:dyDescent="0.25">
      <c r="A349" s="22" t="s">
        <v>400</v>
      </c>
      <c r="B349" s="23">
        <v>100</v>
      </c>
      <c r="C349" s="45"/>
      <c r="D349" s="46"/>
      <c r="E349" s="45"/>
      <c r="F349" s="46"/>
      <c r="G349" s="45"/>
      <c r="H349" s="46"/>
    </row>
    <row r="350" spans="1:8" x14ac:dyDescent="0.25">
      <c r="A350" s="16" t="s">
        <v>401</v>
      </c>
      <c r="B350" s="10">
        <v>100</v>
      </c>
      <c r="C350" s="44"/>
      <c r="D350" s="39"/>
      <c r="E350" s="44"/>
      <c r="F350" s="39"/>
      <c r="G350" s="44"/>
      <c r="H350" s="39"/>
    </row>
    <row r="351" spans="1:8" x14ac:dyDescent="0.25">
      <c r="A351" s="22" t="s">
        <v>402</v>
      </c>
      <c r="B351" s="23">
        <v>100</v>
      </c>
      <c r="C351" s="45"/>
      <c r="D351" s="46"/>
      <c r="E351" s="45"/>
      <c r="F351" s="46"/>
      <c r="G351" s="45"/>
      <c r="H351" s="46"/>
    </row>
    <row r="352" spans="1:8" x14ac:dyDescent="0.25">
      <c r="A352" s="16" t="s">
        <v>403</v>
      </c>
      <c r="B352" s="10">
        <v>100</v>
      </c>
      <c r="C352" s="44"/>
      <c r="D352" s="39"/>
      <c r="E352" s="44"/>
      <c r="F352" s="39"/>
      <c r="G352" s="44"/>
      <c r="H352" s="39"/>
    </row>
    <row r="353" spans="1:8" x14ac:dyDescent="0.25">
      <c r="A353" s="26" t="s">
        <v>1213</v>
      </c>
      <c r="B353" s="27">
        <v>100</v>
      </c>
      <c r="C353" s="47"/>
      <c r="D353" s="48"/>
      <c r="E353" s="47"/>
      <c r="F353" s="48"/>
      <c r="G353" s="47"/>
      <c r="H353" s="48"/>
    </row>
    <row r="354" spans="1:8" x14ac:dyDescent="0.25">
      <c r="A354" s="14" t="s">
        <v>1324</v>
      </c>
      <c r="B354" s="11">
        <v>50</v>
      </c>
      <c r="C354" s="55"/>
      <c r="D354" s="37"/>
      <c r="E354" s="55"/>
      <c r="F354" s="37"/>
      <c r="G354" s="55"/>
      <c r="H354" s="37"/>
    </row>
    <row r="355" spans="1:8" x14ac:dyDescent="0.25">
      <c r="A355" s="22" t="s">
        <v>1325</v>
      </c>
      <c r="B355" s="23">
        <v>50</v>
      </c>
      <c r="C355" s="45"/>
      <c r="D355" s="46"/>
      <c r="E355" s="45"/>
      <c r="F355" s="46"/>
      <c r="G355" s="45"/>
      <c r="H355" s="46"/>
    </row>
    <row r="356" spans="1:8" x14ac:dyDescent="0.25">
      <c r="A356" s="16" t="s">
        <v>1326</v>
      </c>
      <c r="B356" s="10">
        <v>50</v>
      </c>
      <c r="C356" s="44"/>
      <c r="D356" s="39"/>
      <c r="E356" s="44"/>
      <c r="F356" s="39"/>
      <c r="G356" s="44"/>
      <c r="H356" s="39"/>
    </row>
    <row r="357" spans="1:8" x14ac:dyDescent="0.25">
      <c r="A357" s="22" t="s">
        <v>1327</v>
      </c>
      <c r="B357" s="23">
        <v>50</v>
      </c>
      <c r="C357" s="45"/>
      <c r="D357" s="46"/>
      <c r="E357" s="45"/>
      <c r="F357" s="46"/>
      <c r="G357" s="45"/>
      <c r="H357" s="46"/>
    </row>
    <row r="358" spans="1:8" x14ac:dyDescent="0.25">
      <c r="A358" s="69" t="s">
        <v>1328</v>
      </c>
      <c r="B358" s="70">
        <v>50</v>
      </c>
      <c r="C358" s="71"/>
      <c r="D358" s="72"/>
      <c r="E358" s="71"/>
      <c r="F358" s="72"/>
      <c r="G358" s="71"/>
      <c r="H358" s="72"/>
    </row>
    <row r="359" spans="1:8" x14ac:dyDescent="0.25">
      <c r="A359" s="73" t="s">
        <v>434</v>
      </c>
      <c r="B359" s="74">
        <v>100</v>
      </c>
      <c r="C359" s="75"/>
      <c r="D359" s="76"/>
      <c r="E359" s="75"/>
      <c r="F359" s="76"/>
      <c r="G359" s="75"/>
      <c r="H359" s="76"/>
    </row>
    <row r="360" spans="1:8" x14ac:dyDescent="0.25">
      <c r="A360" s="16" t="s">
        <v>435</v>
      </c>
      <c r="B360" s="10">
        <v>100</v>
      </c>
      <c r="C360" s="44"/>
      <c r="D360" s="39"/>
      <c r="E360" s="44"/>
      <c r="F360" s="39"/>
      <c r="G360" s="44"/>
      <c r="H360" s="39"/>
    </row>
    <row r="361" spans="1:8" x14ac:dyDescent="0.25">
      <c r="A361" s="26" t="s">
        <v>436</v>
      </c>
      <c r="B361" s="27">
        <v>100</v>
      </c>
      <c r="C361" s="47"/>
      <c r="D361" s="48"/>
      <c r="E361" s="47"/>
      <c r="F361" s="48"/>
      <c r="G361" s="47"/>
      <c r="H361" s="48"/>
    </row>
    <row r="362" spans="1:8" x14ac:dyDescent="0.25">
      <c r="A362" s="14" t="s">
        <v>453</v>
      </c>
      <c r="B362" s="11">
        <v>100</v>
      </c>
      <c r="C362" s="55"/>
      <c r="D362" s="37"/>
      <c r="E362" s="55"/>
      <c r="F362" s="37"/>
      <c r="G362" s="55"/>
      <c r="H362" s="37"/>
    </row>
    <row r="363" spans="1:8" x14ac:dyDescent="0.25">
      <c r="A363" s="26" t="s">
        <v>454</v>
      </c>
      <c r="B363" s="27">
        <v>100</v>
      </c>
      <c r="C363" s="47"/>
      <c r="D363" s="48"/>
      <c r="E363" s="47"/>
      <c r="F363" s="48"/>
      <c r="G363" s="47"/>
      <c r="H363" s="48"/>
    </row>
    <row r="364" spans="1:8" x14ac:dyDescent="0.25">
      <c r="A364" s="14" t="s">
        <v>1333</v>
      </c>
      <c r="B364" s="11">
        <v>100</v>
      </c>
      <c r="C364" s="55"/>
      <c r="D364" s="37"/>
      <c r="E364" s="55"/>
      <c r="F364" s="37"/>
      <c r="G364" s="55"/>
      <c r="H364" s="37"/>
    </row>
    <row r="365" spans="1:8" x14ac:dyDescent="0.25">
      <c r="A365" s="22" t="s">
        <v>1334</v>
      </c>
      <c r="B365" s="23">
        <v>100</v>
      </c>
      <c r="C365" s="45"/>
      <c r="D365" s="46"/>
      <c r="E365" s="45"/>
      <c r="F365" s="46"/>
      <c r="G365" s="45"/>
      <c r="H365" s="46"/>
    </row>
    <row r="366" spans="1:8" x14ac:dyDescent="0.25">
      <c r="A366" s="16" t="s">
        <v>1335</v>
      </c>
      <c r="B366" s="10">
        <v>100</v>
      </c>
      <c r="C366" s="44"/>
      <c r="D366" s="39"/>
      <c r="E366" s="44"/>
      <c r="F366" s="39"/>
      <c r="G366" s="44"/>
      <c r="H366" s="39"/>
    </row>
    <row r="367" spans="1:8" x14ac:dyDescent="0.25">
      <c r="A367" s="22" t="s">
        <v>1336</v>
      </c>
      <c r="B367" s="23">
        <v>100</v>
      </c>
      <c r="C367" s="45"/>
      <c r="D367" s="46"/>
      <c r="E367" s="45"/>
      <c r="F367" s="46"/>
      <c r="G367" s="45"/>
      <c r="H367" s="46"/>
    </row>
    <row r="368" spans="1:8" x14ac:dyDescent="0.25">
      <c r="A368" s="16" t="s">
        <v>1337</v>
      </c>
      <c r="B368" s="10">
        <v>100</v>
      </c>
      <c r="C368" s="44"/>
      <c r="D368" s="39"/>
      <c r="E368" s="44"/>
      <c r="F368" s="39"/>
      <c r="G368" s="44"/>
      <c r="H368" s="39"/>
    </row>
    <row r="369" spans="1:8" x14ac:dyDescent="0.25">
      <c r="A369" s="26" t="s">
        <v>1338</v>
      </c>
      <c r="B369" s="27">
        <v>100</v>
      </c>
      <c r="C369" s="47"/>
      <c r="D369" s="48"/>
      <c r="E369" s="47"/>
      <c r="F369" s="48"/>
      <c r="G369" s="47"/>
      <c r="H369" s="48"/>
    </row>
    <row r="370" spans="1:8" x14ac:dyDescent="0.25">
      <c r="A370" s="14" t="s">
        <v>444</v>
      </c>
      <c r="B370" s="11">
        <v>100</v>
      </c>
      <c r="C370" s="55"/>
      <c r="D370" s="37"/>
      <c r="E370" s="55"/>
      <c r="F370" s="37"/>
      <c r="G370" s="55"/>
      <c r="H370" s="37"/>
    </row>
    <row r="371" spans="1:8" x14ac:dyDescent="0.25">
      <c r="A371" s="22" t="s">
        <v>445</v>
      </c>
      <c r="B371" s="23">
        <v>100</v>
      </c>
      <c r="C371" s="45"/>
      <c r="D371" s="46"/>
      <c r="E371" s="45"/>
      <c r="F371" s="46"/>
      <c r="G371" s="45"/>
      <c r="H371" s="46"/>
    </row>
    <row r="372" spans="1:8" x14ac:dyDescent="0.25">
      <c r="A372" s="16" t="s">
        <v>446</v>
      </c>
      <c r="B372" s="10">
        <v>100</v>
      </c>
      <c r="C372" s="44"/>
      <c r="D372" s="39"/>
      <c r="E372" s="44"/>
      <c r="F372" s="39"/>
      <c r="G372" s="44"/>
      <c r="H372" s="39"/>
    </row>
    <row r="373" spans="1:8" x14ac:dyDescent="0.25">
      <c r="A373" s="22" t="s">
        <v>447</v>
      </c>
      <c r="B373" s="23">
        <v>100</v>
      </c>
      <c r="C373" s="45"/>
      <c r="D373" s="46"/>
      <c r="E373" s="45"/>
      <c r="F373" s="46"/>
      <c r="G373" s="45"/>
      <c r="H373" s="46"/>
    </row>
    <row r="374" spans="1:8" x14ac:dyDescent="0.25">
      <c r="A374" s="16" t="s">
        <v>448</v>
      </c>
      <c r="B374" s="10">
        <v>100</v>
      </c>
      <c r="C374" s="44"/>
      <c r="D374" s="39"/>
      <c r="E374" s="44"/>
      <c r="F374" s="39"/>
      <c r="G374" s="44"/>
      <c r="H374" s="39"/>
    </row>
    <row r="375" spans="1:8" x14ac:dyDescent="0.25">
      <c r="A375" s="22" t="s">
        <v>449</v>
      </c>
      <c r="B375" s="23">
        <v>100</v>
      </c>
      <c r="C375" s="45"/>
      <c r="D375" s="46"/>
      <c r="E375" s="45"/>
      <c r="F375" s="46"/>
      <c r="G375" s="45"/>
      <c r="H375" s="46"/>
    </row>
    <row r="376" spans="1:8" x14ac:dyDescent="0.25">
      <c r="A376" s="16" t="s">
        <v>450</v>
      </c>
      <c r="B376" s="10">
        <v>100</v>
      </c>
      <c r="C376" s="44"/>
      <c r="D376" s="39"/>
      <c r="E376" s="44"/>
      <c r="F376" s="39"/>
      <c r="G376" s="44"/>
      <c r="H376" s="39"/>
    </row>
    <row r="377" spans="1:8" x14ac:dyDescent="0.25">
      <c r="A377" s="22" t="s">
        <v>451</v>
      </c>
      <c r="B377" s="23">
        <v>100</v>
      </c>
      <c r="C377" s="45"/>
      <c r="D377" s="46"/>
      <c r="E377" s="45"/>
      <c r="F377" s="46"/>
      <c r="G377" s="45"/>
      <c r="H377" s="46"/>
    </row>
    <row r="378" spans="1:8" x14ac:dyDescent="0.25">
      <c r="A378" s="69" t="s">
        <v>452</v>
      </c>
      <c r="B378" s="70">
        <v>100</v>
      </c>
      <c r="C378" s="71"/>
      <c r="D378" s="72"/>
      <c r="E378" s="71"/>
      <c r="F378" s="72"/>
      <c r="G378" s="71"/>
      <c r="H378" s="72"/>
    </row>
    <row r="379" spans="1:8" x14ac:dyDescent="0.25">
      <c r="A379" s="73" t="s">
        <v>457</v>
      </c>
      <c r="B379" s="74">
        <v>100</v>
      </c>
      <c r="C379" s="75"/>
      <c r="D379" s="76"/>
      <c r="E379" s="75"/>
      <c r="F379" s="76"/>
      <c r="G379" s="75"/>
      <c r="H379" s="76"/>
    </row>
    <row r="380" spans="1:8" x14ac:dyDescent="0.25">
      <c r="A380" s="69" t="s">
        <v>458</v>
      </c>
      <c r="B380" s="70">
        <v>100</v>
      </c>
      <c r="C380" s="71"/>
      <c r="D380" s="72"/>
      <c r="E380" s="71"/>
      <c r="F380" s="72"/>
      <c r="G380" s="71"/>
      <c r="H380" s="72"/>
    </row>
    <row r="381" spans="1:8" x14ac:dyDescent="0.25">
      <c r="A381" s="165" t="s">
        <v>459</v>
      </c>
      <c r="B381" s="166">
        <v>100</v>
      </c>
      <c r="C381" s="167"/>
      <c r="D381" s="168"/>
      <c r="E381" s="167"/>
      <c r="F381" s="168"/>
      <c r="G381" s="167"/>
      <c r="H381" s="168"/>
    </row>
    <row r="382" spans="1:8" x14ac:dyDescent="0.25">
      <c r="A382" s="14" t="s">
        <v>477</v>
      </c>
      <c r="B382" s="11">
        <v>100</v>
      </c>
      <c r="C382" s="55"/>
      <c r="D382" s="37"/>
      <c r="E382" s="55"/>
      <c r="F382" s="37"/>
      <c r="G382" s="55"/>
      <c r="H382" s="37"/>
    </row>
    <row r="383" spans="1:8" x14ac:dyDescent="0.25">
      <c r="A383" s="22" t="s">
        <v>479</v>
      </c>
      <c r="B383" s="23">
        <v>100</v>
      </c>
      <c r="C383" s="45"/>
      <c r="D383" s="46"/>
      <c r="E383" s="45"/>
      <c r="F383" s="46"/>
      <c r="G383" s="45"/>
      <c r="H383" s="46"/>
    </row>
    <row r="384" spans="1:8" x14ac:dyDescent="0.25">
      <c r="A384" s="16" t="s">
        <v>480</v>
      </c>
      <c r="B384" s="10">
        <v>100</v>
      </c>
      <c r="C384" s="44"/>
      <c r="D384" s="39"/>
      <c r="E384" s="44"/>
      <c r="F384" s="39"/>
      <c r="G384" s="44"/>
      <c r="H384" s="39"/>
    </row>
    <row r="385" spans="1:8" x14ac:dyDescent="0.25">
      <c r="A385" s="22" t="s">
        <v>481</v>
      </c>
      <c r="B385" s="23">
        <v>100</v>
      </c>
      <c r="C385" s="45"/>
      <c r="D385" s="46"/>
      <c r="E385" s="45"/>
      <c r="F385" s="46"/>
      <c r="G385" s="45"/>
      <c r="H385" s="46"/>
    </row>
    <row r="386" spans="1:8" x14ac:dyDescent="0.25">
      <c r="A386" s="16" t="s">
        <v>482</v>
      </c>
      <c r="B386" s="10">
        <v>100</v>
      </c>
      <c r="C386" s="44"/>
      <c r="D386" s="39"/>
      <c r="E386" s="44"/>
      <c r="F386" s="39"/>
      <c r="G386" s="44"/>
      <c r="H386" s="39"/>
    </row>
    <row r="387" spans="1:8" x14ac:dyDescent="0.25">
      <c r="A387" s="22" t="s">
        <v>483</v>
      </c>
      <c r="B387" s="23">
        <v>100</v>
      </c>
      <c r="C387" s="45"/>
      <c r="D387" s="46"/>
      <c r="E387" s="45"/>
      <c r="F387" s="46"/>
      <c r="G387" s="45"/>
      <c r="H387" s="46"/>
    </row>
    <row r="388" spans="1:8" x14ac:dyDescent="0.25">
      <c r="A388" s="16" t="s">
        <v>484</v>
      </c>
      <c r="B388" s="10">
        <v>100</v>
      </c>
      <c r="C388" s="44"/>
      <c r="D388" s="39"/>
      <c r="E388" s="44"/>
      <c r="F388" s="39"/>
      <c r="G388" s="44"/>
      <c r="H388" s="39"/>
    </row>
    <row r="389" spans="1:8" x14ac:dyDescent="0.25">
      <c r="A389" s="26" t="s">
        <v>485</v>
      </c>
      <c r="B389" s="27">
        <v>100</v>
      </c>
      <c r="C389" s="47"/>
      <c r="D389" s="48"/>
      <c r="E389" s="47"/>
      <c r="F389" s="48"/>
      <c r="G389" s="47"/>
      <c r="H389" s="48"/>
    </row>
    <row r="390" spans="1:8" x14ac:dyDescent="0.25">
      <c r="A390" s="14" t="s">
        <v>486</v>
      </c>
      <c r="B390" s="11">
        <v>100</v>
      </c>
      <c r="C390" s="55"/>
      <c r="D390" s="37"/>
      <c r="E390" s="55"/>
      <c r="F390" s="37"/>
      <c r="G390" s="55"/>
      <c r="H390" s="37"/>
    </row>
    <row r="391" spans="1:8" x14ac:dyDescent="0.25">
      <c r="A391" s="22" t="s">
        <v>487</v>
      </c>
      <c r="B391" s="23">
        <v>100</v>
      </c>
      <c r="C391" s="45"/>
      <c r="D391" s="46"/>
      <c r="E391" s="45"/>
      <c r="F391" s="46"/>
      <c r="G391" s="45"/>
      <c r="H391" s="46"/>
    </row>
    <row r="392" spans="1:8" x14ac:dyDescent="0.25">
      <c r="A392" s="16" t="s">
        <v>488</v>
      </c>
      <c r="B392" s="10">
        <v>100</v>
      </c>
      <c r="C392" s="44"/>
      <c r="D392" s="39"/>
      <c r="E392" s="44"/>
      <c r="F392" s="39"/>
      <c r="G392" s="44"/>
      <c r="H392" s="39"/>
    </row>
    <row r="393" spans="1:8" x14ac:dyDescent="0.25">
      <c r="A393" s="22" t="s">
        <v>489</v>
      </c>
      <c r="B393" s="23">
        <v>100</v>
      </c>
      <c r="C393" s="45"/>
      <c r="D393" s="46"/>
      <c r="E393" s="45"/>
      <c r="F393" s="46"/>
      <c r="G393" s="45"/>
      <c r="H393" s="46"/>
    </row>
    <row r="394" spans="1:8" x14ac:dyDescent="0.25">
      <c r="A394" s="16" t="s">
        <v>490</v>
      </c>
      <c r="B394" s="10">
        <v>100</v>
      </c>
      <c r="C394" s="44"/>
      <c r="D394" s="39"/>
      <c r="E394" s="44"/>
      <c r="F394" s="39"/>
      <c r="G394" s="44"/>
      <c r="H394" s="39"/>
    </row>
    <row r="395" spans="1:8" x14ac:dyDescent="0.25">
      <c r="A395" s="22" t="s">
        <v>491</v>
      </c>
      <c r="B395" s="23">
        <v>100</v>
      </c>
      <c r="C395" s="45"/>
      <c r="D395" s="46"/>
      <c r="E395" s="45"/>
      <c r="F395" s="46"/>
      <c r="G395" s="45"/>
      <c r="H395" s="46"/>
    </row>
    <row r="396" spans="1:8" x14ac:dyDescent="0.25">
      <c r="A396" s="69" t="s">
        <v>492</v>
      </c>
      <c r="B396" s="70">
        <v>100</v>
      </c>
      <c r="C396" s="71"/>
      <c r="D396" s="72"/>
      <c r="E396" s="71"/>
      <c r="F396" s="72"/>
      <c r="G396" s="71"/>
      <c r="H396" s="72"/>
    </row>
    <row r="397" spans="1:8" x14ac:dyDescent="0.25">
      <c r="A397" s="163" t="s">
        <v>460</v>
      </c>
      <c r="B397" s="164">
        <v>100</v>
      </c>
      <c r="C397" s="101"/>
      <c r="D397" s="102"/>
      <c r="E397" s="101"/>
      <c r="F397" s="102"/>
      <c r="G397" s="101"/>
      <c r="H397" s="102"/>
    </row>
    <row r="398" spans="1:8" x14ac:dyDescent="0.25">
      <c r="A398" s="16" t="s">
        <v>461</v>
      </c>
      <c r="B398" s="10">
        <v>100</v>
      </c>
      <c r="C398" s="44"/>
      <c r="D398" s="39"/>
      <c r="E398" s="44"/>
      <c r="F398" s="39"/>
      <c r="G398" s="44"/>
      <c r="H398" s="39"/>
    </row>
    <row r="399" spans="1:8" x14ac:dyDescent="0.25">
      <c r="A399" s="22" t="s">
        <v>462</v>
      </c>
      <c r="B399" s="23">
        <v>100</v>
      </c>
      <c r="C399" s="45"/>
      <c r="D399" s="46"/>
      <c r="E399" s="45"/>
      <c r="F399" s="46"/>
      <c r="G399" s="45"/>
      <c r="H399" s="46"/>
    </row>
    <row r="400" spans="1:8" x14ac:dyDescent="0.25">
      <c r="A400" s="16" t="s">
        <v>463</v>
      </c>
      <c r="B400" s="10">
        <v>100</v>
      </c>
      <c r="C400" s="44"/>
      <c r="D400" s="39"/>
      <c r="E400" s="44"/>
      <c r="F400" s="39"/>
      <c r="G400" s="44"/>
      <c r="H400" s="39"/>
    </row>
    <row r="401" spans="1:8" x14ac:dyDescent="0.25">
      <c r="A401" s="22" t="s">
        <v>464</v>
      </c>
      <c r="B401" s="23">
        <v>100</v>
      </c>
      <c r="C401" s="45"/>
      <c r="D401" s="46"/>
      <c r="E401" s="45"/>
      <c r="F401" s="46"/>
      <c r="G401" s="45"/>
      <c r="H401" s="46"/>
    </row>
    <row r="402" spans="1:8" x14ac:dyDescent="0.25">
      <c r="A402" s="16" t="s">
        <v>465</v>
      </c>
      <c r="B402" s="10">
        <v>100</v>
      </c>
      <c r="C402" s="44"/>
      <c r="D402" s="39"/>
      <c r="E402" s="44"/>
      <c r="F402" s="39"/>
      <c r="G402" s="44"/>
      <c r="H402" s="39"/>
    </row>
    <row r="403" spans="1:8" x14ac:dyDescent="0.25">
      <c r="A403" s="22" t="s">
        <v>467</v>
      </c>
      <c r="B403" s="23">
        <v>100</v>
      </c>
      <c r="C403" s="45"/>
      <c r="D403" s="46"/>
      <c r="E403" s="45"/>
      <c r="F403" s="46"/>
      <c r="G403" s="45"/>
      <c r="H403" s="46"/>
    </row>
    <row r="404" spans="1:8" x14ac:dyDescent="0.25">
      <c r="A404" s="16" t="s">
        <v>468</v>
      </c>
      <c r="B404" s="10">
        <v>100</v>
      </c>
      <c r="C404" s="44"/>
      <c r="D404" s="39"/>
      <c r="E404" s="44"/>
      <c r="F404" s="39"/>
      <c r="G404" s="44"/>
      <c r="H404" s="39"/>
    </row>
    <row r="405" spans="1:8" x14ac:dyDescent="0.25">
      <c r="A405" s="22" t="s">
        <v>469</v>
      </c>
      <c r="B405" s="23">
        <v>100</v>
      </c>
      <c r="C405" s="45"/>
      <c r="D405" s="46"/>
      <c r="E405" s="45"/>
      <c r="F405" s="46"/>
      <c r="G405" s="45"/>
      <c r="H405" s="46"/>
    </row>
    <row r="406" spans="1:8" x14ac:dyDescent="0.25">
      <c r="A406" s="16" t="s">
        <v>1217</v>
      </c>
      <c r="B406" s="10">
        <v>100</v>
      </c>
      <c r="C406" s="44"/>
      <c r="D406" s="39"/>
      <c r="E406" s="44"/>
      <c r="F406" s="39"/>
      <c r="G406" s="44"/>
      <c r="H406" s="39"/>
    </row>
    <row r="407" spans="1:8" x14ac:dyDescent="0.25">
      <c r="A407" s="22" t="s">
        <v>1214</v>
      </c>
      <c r="B407" s="23">
        <v>100</v>
      </c>
      <c r="C407" s="45"/>
      <c r="D407" s="46"/>
      <c r="E407" s="45"/>
      <c r="F407" s="46"/>
      <c r="G407" s="45"/>
      <c r="H407" s="46"/>
    </row>
    <row r="408" spans="1:8" x14ac:dyDescent="0.25">
      <c r="A408" s="16" t="s">
        <v>1215</v>
      </c>
      <c r="B408" s="10">
        <v>100</v>
      </c>
      <c r="C408" s="44"/>
      <c r="D408" s="39"/>
      <c r="E408" s="44"/>
      <c r="F408" s="39"/>
      <c r="G408" s="44"/>
      <c r="H408" s="39"/>
    </row>
    <row r="409" spans="1:8" x14ac:dyDescent="0.25">
      <c r="A409" s="22" t="s">
        <v>1216</v>
      </c>
      <c r="B409" s="23">
        <v>100</v>
      </c>
      <c r="C409" s="45"/>
      <c r="D409" s="46"/>
      <c r="E409" s="45"/>
      <c r="F409" s="46"/>
      <c r="G409" s="45"/>
      <c r="H409" s="46"/>
    </row>
    <row r="410" spans="1:8" x14ac:dyDescent="0.25">
      <c r="A410" s="16" t="s">
        <v>1219</v>
      </c>
      <c r="B410" s="10">
        <v>100</v>
      </c>
      <c r="C410" s="44"/>
      <c r="D410" s="39"/>
      <c r="E410" s="44"/>
      <c r="F410" s="39"/>
      <c r="G410" s="44"/>
      <c r="H410" s="39"/>
    </row>
    <row r="411" spans="1:8" x14ac:dyDescent="0.25">
      <c r="A411" s="22" t="s">
        <v>1218</v>
      </c>
      <c r="B411" s="23">
        <v>100</v>
      </c>
      <c r="C411" s="45"/>
      <c r="D411" s="46"/>
      <c r="E411" s="45"/>
      <c r="F411" s="46"/>
      <c r="G411" s="45"/>
      <c r="H411" s="46"/>
    </row>
    <row r="412" spans="1:8" x14ac:dyDescent="0.25">
      <c r="A412" s="16" t="s">
        <v>470</v>
      </c>
      <c r="B412" s="10">
        <v>100</v>
      </c>
      <c r="C412" s="44"/>
      <c r="D412" s="39"/>
      <c r="E412" s="44"/>
      <c r="F412" s="39"/>
      <c r="G412" s="44"/>
      <c r="H412" s="39"/>
    </row>
    <row r="413" spans="1:8" x14ac:dyDescent="0.25">
      <c r="A413" s="22" t="s">
        <v>471</v>
      </c>
      <c r="B413" s="23">
        <v>100</v>
      </c>
      <c r="C413" s="45"/>
      <c r="D413" s="46"/>
      <c r="E413" s="45"/>
      <c r="F413" s="46"/>
      <c r="G413" s="45"/>
      <c r="H413" s="46"/>
    </row>
    <row r="414" spans="1:8" x14ac:dyDescent="0.25">
      <c r="A414" s="16" t="s">
        <v>472</v>
      </c>
      <c r="B414" s="10">
        <v>100</v>
      </c>
      <c r="C414" s="44"/>
      <c r="D414" s="39"/>
      <c r="E414" s="44"/>
      <c r="F414" s="39"/>
      <c r="G414" s="44"/>
      <c r="H414" s="39"/>
    </row>
    <row r="415" spans="1:8" x14ac:dyDescent="0.25">
      <c r="A415" s="22" t="s">
        <v>473</v>
      </c>
      <c r="B415" s="23">
        <v>100</v>
      </c>
      <c r="C415" s="45"/>
      <c r="D415" s="46"/>
      <c r="E415" s="45"/>
      <c r="F415" s="46"/>
      <c r="G415" s="45"/>
      <c r="H415" s="46"/>
    </row>
    <row r="416" spans="1:8" x14ac:dyDescent="0.25">
      <c r="A416" s="16" t="s">
        <v>474</v>
      </c>
      <c r="B416" s="10">
        <v>100</v>
      </c>
      <c r="C416" s="44"/>
      <c r="D416" s="39"/>
      <c r="E416" s="44"/>
      <c r="F416" s="39"/>
      <c r="G416" s="44"/>
      <c r="H416" s="39"/>
    </row>
    <row r="417" spans="1:8" x14ac:dyDescent="0.25">
      <c r="A417" s="22" t="s">
        <v>475</v>
      </c>
      <c r="B417" s="23">
        <v>100</v>
      </c>
      <c r="C417" s="45"/>
      <c r="D417" s="46"/>
      <c r="E417" s="45"/>
      <c r="F417" s="46"/>
      <c r="G417" s="45"/>
      <c r="H417" s="46"/>
    </row>
    <row r="418" spans="1:8" x14ac:dyDescent="0.25">
      <c r="A418" s="31" t="s">
        <v>476</v>
      </c>
      <c r="B418" s="32">
        <v>100</v>
      </c>
      <c r="C418" s="61"/>
      <c r="D418" s="62"/>
      <c r="E418" s="61"/>
      <c r="F418" s="62"/>
      <c r="G418" s="61"/>
      <c r="H418" s="62"/>
    </row>
    <row r="419" spans="1:8" x14ac:dyDescent="0.25">
      <c r="A419" s="73" t="s">
        <v>525</v>
      </c>
      <c r="B419" s="74">
        <v>100</v>
      </c>
      <c r="C419" s="75"/>
      <c r="D419" s="76"/>
      <c r="E419" s="75"/>
      <c r="F419" s="76"/>
      <c r="G419" s="75"/>
      <c r="H419" s="76"/>
    </row>
    <row r="420" spans="1:8" x14ac:dyDescent="0.25">
      <c r="A420" s="16" t="s">
        <v>526</v>
      </c>
      <c r="B420" s="10">
        <v>100</v>
      </c>
      <c r="C420" s="44"/>
      <c r="D420" s="39"/>
      <c r="E420" s="44"/>
      <c r="F420" s="39"/>
      <c r="G420" s="44"/>
      <c r="H420" s="39"/>
    </row>
    <row r="421" spans="1:8" x14ac:dyDescent="0.25">
      <c r="A421" s="22" t="s">
        <v>527</v>
      </c>
      <c r="B421" s="23">
        <v>100</v>
      </c>
      <c r="C421" s="45"/>
      <c r="D421" s="46"/>
      <c r="E421" s="45"/>
      <c r="F421" s="46"/>
      <c r="G421" s="45"/>
      <c r="H421" s="46"/>
    </row>
    <row r="422" spans="1:8" x14ac:dyDescent="0.25">
      <c r="A422" s="16" t="s">
        <v>529</v>
      </c>
      <c r="B422" s="10">
        <v>100</v>
      </c>
      <c r="C422" s="44"/>
      <c r="D422" s="39"/>
      <c r="E422" s="44"/>
      <c r="F422" s="39"/>
      <c r="G422" s="44"/>
      <c r="H422" s="39"/>
    </row>
    <row r="423" spans="1:8" x14ac:dyDescent="0.25">
      <c r="A423" s="22" t="s">
        <v>1220</v>
      </c>
      <c r="B423" s="23">
        <v>100</v>
      </c>
      <c r="C423" s="45"/>
      <c r="D423" s="46"/>
      <c r="E423" s="45"/>
      <c r="F423" s="46"/>
      <c r="G423" s="45"/>
      <c r="H423" s="46"/>
    </row>
    <row r="424" spans="1:8" x14ac:dyDescent="0.25">
      <c r="A424" s="16" t="s">
        <v>531</v>
      </c>
      <c r="B424" s="10">
        <v>100</v>
      </c>
      <c r="C424" s="44"/>
      <c r="D424" s="39"/>
      <c r="E424" s="44"/>
      <c r="F424" s="39"/>
      <c r="G424" s="44"/>
      <c r="H424" s="39"/>
    </row>
    <row r="425" spans="1:8" x14ac:dyDescent="0.25">
      <c r="A425" s="22" t="s">
        <v>532</v>
      </c>
      <c r="B425" s="23">
        <v>100</v>
      </c>
      <c r="C425" s="45"/>
      <c r="D425" s="46"/>
      <c r="E425" s="45"/>
      <c r="F425" s="46"/>
      <c r="G425" s="45"/>
      <c r="H425" s="46"/>
    </row>
    <row r="426" spans="1:8" x14ac:dyDescent="0.25">
      <c r="A426" s="16" t="s">
        <v>533</v>
      </c>
      <c r="B426" s="10">
        <v>100</v>
      </c>
      <c r="C426" s="44"/>
      <c r="D426" s="39"/>
      <c r="E426" s="44"/>
      <c r="F426" s="39"/>
      <c r="G426" s="44"/>
      <c r="H426" s="39"/>
    </row>
    <row r="427" spans="1:8" x14ac:dyDescent="0.25">
      <c r="A427" s="22" t="s">
        <v>534</v>
      </c>
      <c r="B427" s="23">
        <v>100</v>
      </c>
      <c r="C427" s="45"/>
      <c r="D427" s="46"/>
      <c r="E427" s="45"/>
      <c r="F427" s="46"/>
      <c r="G427" s="45"/>
      <c r="H427" s="46"/>
    </row>
    <row r="428" spans="1:8" x14ac:dyDescent="0.25">
      <c r="A428" s="16" t="s">
        <v>536</v>
      </c>
      <c r="B428" s="10">
        <v>100</v>
      </c>
      <c r="C428" s="44"/>
      <c r="D428" s="39"/>
      <c r="E428" s="44"/>
      <c r="F428" s="39"/>
      <c r="G428" s="44"/>
      <c r="H428" s="39"/>
    </row>
    <row r="429" spans="1:8" x14ac:dyDescent="0.25">
      <c r="A429" s="22" t="s">
        <v>1265</v>
      </c>
      <c r="B429" s="23">
        <v>100</v>
      </c>
      <c r="C429" s="45"/>
      <c r="D429" s="46"/>
      <c r="E429" s="45"/>
      <c r="F429" s="46"/>
      <c r="G429" s="45"/>
      <c r="H429" s="46"/>
    </row>
    <row r="430" spans="1:8" x14ac:dyDescent="0.25">
      <c r="A430" s="16" t="s">
        <v>1255</v>
      </c>
      <c r="B430" s="10">
        <v>100</v>
      </c>
      <c r="C430" s="44"/>
      <c r="D430" s="39"/>
      <c r="E430" s="44"/>
      <c r="F430" s="39"/>
      <c r="G430" s="44"/>
      <c r="H430" s="39"/>
    </row>
    <row r="431" spans="1:8" x14ac:dyDescent="0.25">
      <c r="A431" s="22" t="s">
        <v>542</v>
      </c>
      <c r="B431" s="23">
        <v>100</v>
      </c>
      <c r="C431" s="45"/>
      <c r="D431" s="46"/>
      <c r="E431" s="45"/>
      <c r="F431" s="46"/>
      <c r="G431" s="45"/>
      <c r="H431" s="46"/>
    </row>
    <row r="432" spans="1:8" x14ac:dyDescent="0.25">
      <c r="A432" s="16" t="s">
        <v>543</v>
      </c>
      <c r="B432" s="10">
        <v>100</v>
      </c>
      <c r="C432" s="44"/>
      <c r="D432" s="39"/>
      <c r="E432" s="44"/>
      <c r="F432" s="39"/>
      <c r="G432" s="44"/>
      <c r="H432" s="39"/>
    </row>
    <row r="433" spans="1:8" x14ac:dyDescent="0.25">
      <c r="A433" s="22" t="s">
        <v>544</v>
      </c>
      <c r="B433" s="23">
        <v>100</v>
      </c>
      <c r="C433" s="45"/>
      <c r="D433" s="46"/>
      <c r="E433" s="45"/>
      <c r="F433" s="46"/>
      <c r="G433" s="45"/>
      <c r="H433" s="46"/>
    </row>
    <row r="434" spans="1:8" x14ac:dyDescent="0.25">
      <c r="A434" s="16" t="s">
        <v>545</v>
      </c>
      <c r="B434" s="10">
        <v>100</v>
      </c>
      <c r="C434" s="44"/>
      <c r="D434" s="39"/>
      <c r="E434" s="44"/>
      <c r="F434" s="39"/>
      <c r="G434" s="44"/>
      <c r="H434" s="39"/>
    </row>
    <row r="435" spans="1:8" x14ac:dyDescent="0.25">
      <c r="A435" s="22" t="s">
        <v>546</v>
      </c>
      <c r="B435" s="23">
        <v>100</v>
      </c>
      <c r="C435" s="45"/>
      <c r="D435" s="46"/>
      <c r="E435" s="45"/>
      <c r="F435" s="46"/>
      <c r="G435" s="45"/>
      <c r="H435" s="46"/>
    </row>
    <row r="436" spans="1:8" x14ac:dyDescent="0.25">
      <c r="A436" s="16" t="s">
        <v>547</v>
      </c>
      <c r="B436" s="10">
        <v>100</v>
      </c>
      <c r="C436" s="44"/>
      <c r="D436" s="39"/>
      <c r="E436" s="44"/>
      <c r="F436" s="39"/>
      <c r="G436" s="44"/>
      <c r="H436" s="39"/>
    </row>
    <row r="437" spans="1:8" x14ac:dyDescent="0.25">
      <c r="A437" s="22" t="s">
        <v>548</v>
      </c>
      <c r="B437" s="23">
        <v>100</v>
      </c>
      <c r="C437" s="45"/>
      <c r="D437" s="46"/>
      <c r="E437" s="45"/>
      <c r="F437" s="46"/>
      <c r="G437" s="45"/>
      <c r="H437" s="46"/>
    </row>
    <row r="438" spans="1:8" x14ac:dyDescent="0.25">
      <c r="A438" s="16" t="s">
        <v>549</v>
      </c>
      <c r="B438" s="10">
        <v>100</v>
      </c>
      <c r="C438" s="44"/>
      <c r="D438" s="39"/>
      <c r="E438" s="44"/>
      <c r="F438" s="39"/>
      <c r="G438" s="44"/>
      <c r="H438" s="39"/>
    </row>
    <row r="439" spans="1:8" x14ac:dyDescent="0.25">
      <c r="A439" s="22" t="s">
        <v>550</v>
      </c>
      <c r="B439" s="23">
        <v>100</v>
      </c>
      <c r="C439" s="45"/>
      <c r="D439" s="46"/>
      <c r="E439" s="45"/>
      <c r="F439" s="46"/>
      <c r="G439" s="45"/>
      <c r="H439" s="46"/>
    </row>
    <row r="440" spans="1:8" x14ac:dyDescent="0.25">
      <c r="A440" s="16" t="s">
        <v>551</v>
      </c>
      <c r="B440" s="10">
        <v>100</v>
      </c>
      <c r="C440" s="44"/>
      <c r="D440" s="39"/>
      <c r="E440" s="44"/>
      <c r="F440" s="39"/>
      <c r="G440" s="44"/>
      <c r="H440" s="39"/>
    </row>
    <row r="441" spans="1:8" x14ac:dyDescent="0.25">
      <c r="A441" s="22" t="s">
        <v>552</v>
      </c>
      <c r="B441" s="23">
        <v>100</v>
      </c>
      <c r="C441" s="45"/>
      <c r="D441" s="46"/>
      <c r="E441" s="45"/>
      <c r="F441" s="46"/>
      <c r="G441" s="45"/>
      <c r="H441" s="46"/>
    </row>
    <row r="442" spans="1:8" x14ac:dyDescent="0.25">
      <c r="A442" s="16" t="s">
        <v>553</v>
      </c>
      <c r="B442" s="10">
        <v>100</v>
      </c>
      <c r="C442" s="44"/>
      <c r="D442" s="39"/>
      <c r="E442" s="44"/>
      <c r="F442" s="39"/>
      <c r="G442" s="44"/>
      <c r="H442" s="39"/>
    </row>
    <row r="443" spans="1:8" x14ac:dyDescent="0.25">
      <c r="A443" s="22" t="s">
        <v>554</v>
      </c>
      <c r="B443" s="23">
        <v>100</v>
      </c>
      <c r="C443" s="45"/>
      <c r="D443" s="46"/>
      <c r="E443" s="45"/>
      <c r="F443" s="46"/>
      <c r="G443" s="45"/>
      <c r="H443" s="46"/>
    </row>
    <row r="444" spans="1:8" x14ac:dyDescent="0.25">
      <c r="A444" s="16" t="s">
        <v>555</v>
      </c>
      <c r="B444" s="10">
        <v>100</v>
      </c>
      <c r="C444" s="44"/>
      <c r="D444" s="39"/>
      <c r="E444" s="44"/>
      <c r="F444" s="39"/>
      <c r="G444" s="44"/>
      <c r="H444" s="39"/>
    </row>
    <row r="445" spans="1:8" x14ac:dyDescent="0.25">
      <c r="A445" s="22" t="s">
        <v>556</v>
      </c>
      <c r="B445" s="23">
        <v>100</v>
      </c>
      <c r="C445" s="45"/>
      <c r="D445" s="46"/>
      <c r="E445" s="45"/>
      <c r="F445" s="46"/>
      <c r="G445" s="45"/>
      <c r="H445" s="46"/>
    </row>
    <row r="446" spans="1:8" x14ac:dyDescent="0.25">
      <c r="A446" s="16" t="s">
        <v>557</v>
      </c>
      <c r="B446" s="10">
        <v>100</v>
      </c>
      <c r="C446" s="44"/>
      <c r="D446" s="39"/>
      <c r="E446" s="44"/>
      <c r="F446" s="39"/>
      <c r="G446" s="44"/>
      <c r="H446" s="39"/>
    </row>
    <row r="447" spans="1:8" x14ac:dyDescent="0.25">
      <c r="A447" s="22" t="s">
        <v>558</v>
      </c>
      <c r="B447" s="23">
        <v>100</v>
      </c>
      <c r="C447" s="45"/>
      <c r="D447" s="46"/>
      <c r="E447" s="45"/>
      <c r="F447" s="46"/>
      <c r="G447" s="45"/>
      <c r="H447" s="46"/>
    </row>
    <row r="448" spans="1:8" x14ac:dyDescent="0.25">
      <c r="A448" s="16" t="s">
        <v>559</v>
      </c>
      <c r="B448" s="10">
        <v>100</v>
      </c>
      <c r="C448" s="44"/>
      <c r="D448" s="39"/>
      <c r="E448" s="44"/>
      <c r="F448" s="39"/>
      <c r="G448" s="44"/>
      <c r="H448" s="39"/>
    </row>
    <row r="449" spans="1:8" x14ac:dyDescent="0.25">
      <c r="A449" s="22" t="s">
        <v>1266</v>
      </c>
      <c r="B449" s="23">
        <v>100</v>
      </c>
      <c r="C449" s="45"/>
      <c r="D449" s="46"/>
      <c r="E449" s="45"/>
      <c r="F449" s="46"/>
      <c r="G449" s="45"/>
      <c r="H449" s="46"/>
    </row>
    <row r="450" spans="1:8" x14ac:dyDescent="0.25">
      <c r="A450" s="16" t="s">
        <v>561</v>
      </c>
      <c r="B450" s="10">
        <v>100</v>
      </c>
      <c r="C450" s="44"/>
      <c r="D450" s="39"/>
      <c r="E450" s="44"/>
      <c r="F450" s="39"/>
      <c r="G450" s="44"/>
      <c r="H450" s="39"/>
    </row>
    <row r="451" spans="1:8" x14ac:dyDescent="0.25">
      <c r="A451" s="22" t="s">
        <v>563</v>
      </c>
      <c r="B451" s="23">
        <v>100</v>
      </c>
      <c r="C451" s="45"/>
      <c r="D451" s="46"/>
      <c r="E451" s="45"/>
      <c r="F451" s="46"/>
      <c r="G451" s="45"/>
      <c r="H451" s="46"/>
    </row>
    <row r="452" spans="1:8" x14ac:dyDescent="0.25">
      <c r="A452" s="16" t="s">
        <v>1267</v>
      </c>
      <c r="B452" s="10">
        <v>100</v>
      </c>
      <c r="C452" s="44"/>
      <c r="D452" s="39"/>
      <c r="E452" s="44"/>
      <c r="F452" s="39"/>
      <c r="G452" s="44"/>
      <c r="H452" s="39"/>
    </row>
    <row r="453" spans="1:8" x14ac:dyDescent="0.25">
      <c r="A453" s="22" t="s">
        <v>565</v>
      </c>
      <c r="B453" s="23">
        <v>100</v>
      </c>
      <c r="C453" s="45"/>
      <c r="D453" s="46"/>
      <c r="E453" s="45"/>
      <c r="F453" s="46"/>
      <c r="G453" s="45"/>
      <c r="H453" s="46"/>
    </row>
    <row r="454" spans="1:8" x14ac:dyDescent="0.25">
      <c r="A454" s="16" t="s">
        <v>566</v>
      </c>
      <c r="B454" s="10">
        <v>100</v>
      </c>
      <c r="C454" s="44"/>
      <c r="D454" s="39"/>
      <c r="E454" s="44"/>
      <c r="F454" s="39"/>
      <c r="G454" s="44"/>
      <c r="H454" s="39"/>
    </row>
    <row r="455" spans="1:8" x14ac:dyDescent="0.25">
      <c r="A455" s="22" t="s">
        <v>567</v>
      </c>
      <c r="B455" s="23">
        <v>100</v>
      </c>
      <c r="C455" s="45"/>
      <c r="D455" s="46"/>
      <c r="E455" s="45"/>
      <c r="F455" s="46"/>
      <c r="G455" s="45"/>
      <c r="H455" s="46"/>
    </row>
    <row r="456" spans="1:8" x14ac:dyDescent="0.25">
      <c r="A456" s="16" t="s">
        <v>570</v>
      </c>
      <c r="B456" s="10">
        <v>100</v>
      </c>
      <c r="C456" s="44"/>
      <c r="D456" s="39"/>
      <c r="E456" s="44"/>
      <c r="F456" s="39"/>
      <c r="G456" s="44"/>
      <c r="H456" s="39"/>
    </row>
    <row r="457" spans="1:8" x14ac:dyDescent="0.25">
      <c r="A457" s="22" t="s">
        <v>572</v>
      </c>
      <c r="B457" s="23">
        <v>100</v>
      </c>
      <c r="C457" s="45"/>
      <c r="D457" s="46"/>
      <c r="E457" s="45"/>
      <c r="F457" s="46"/>
      <c r="G457" s="45"/>
      <c r="H457" s="46"/>
    </row>
    <row r="458" spans="1:8" x14ac:dyDescent="0.25">
      <c r="A458" s="16" t="s">
        <v>1268</v>
      </c>
      <c r="B458" s="10">
        <v>100</v>
      </c>
      <c r="C458" s="44"/>
      <c r="D458" s="39"/>
      <c r="E458" s="44"/>
      <c r="F458" s="39"/>
      <c r="G458" s="44"/>
      <c r="H458" s="39"/>
    </row>
    <row r="459" spans="1:8" x14ac:dyDescent="0.25">
      <c r="A459" s="22" t="s">
        <v>575</v>
      </c>
      <c r="B459" s="23">
        <v>100</v>
      </c>
      <c r="C459" s="45"/>
      <c r="D459" s="46"/>
      <c r="E459" s="45"/>
      <c r="F459" s="46"/>
      <c r="G459" s="45"/>
      <c r="H459" s="46"/>
    </row>
    <row r="460" spans="1:8" x14ac:dyDescent="0.25">
      <c r="A460" s="16" t="s">
        <v>1269</v>
      </c>
      <c r="B460" s="10">
        <v>100</v>
      </c>
      <c r="C460" s="44"/>
      <c r="D460" s="39"/>
      <c r="E460" s="44"/>
      <c r="F460" s="39"/>
      <c r="G460" s="44"/>
      <c r="H460" s="39"/>
    </row>
    <row r="461" spans="1:8" x14ac:dyDescent="0.25">
      <c r="A461" s="22" t="s">
        <v>578</v>
      </c>
      <c r="B461" s="23">
        <v>100</v>
      </c>
      <c r="C461" s="45"/>
      <c r="D461" s="46"/>
      <c r="E461" s="45"/>
      <c r="F461" s="46"/>
      <c r="G461" s="45"/>
      <c r="H461" s="46"/>
    </row>
    <row r="462" spans="1:8" x14ac:dyDescent="0.25">
      <c r="A462" s="16" t="s">
        <v>579</v>
      </c>
      <c r="B462" s="10">
        <v>100</v>
      </c>
      <c r="C462" s="44"/>
      <c r="D462" s="39"/>
      <c r="E462" s="44"/>
      <c r="F462" s="39"/>
      <c r="G462" s="44"/>
      <c r="H462" s="39"/>
    </row>
    <row r="463" spans="1:8" x14ac:dyDescent="0.25">
      <c r="A463" s="22" t="s">
        <v>580</v>
      </c>
      <c r="B463" s="23">
        <v>100</v>
      </c>
      <c r="C463" s="45"/>
      <c r="D463" s="46"/>
      <c r="E463" s="45"/>
      <c r="F463" s="46"/>
      <c r="G463" s="45"/>
      <c r="H463" s="46"/>
    </row>
    <row r="464" spans="1:8" x14ac:dyDescent="0.25">
      <c r="A464" s="16" t="s">
        <v>1270</v>
      </c>
      <c r="B464" s="10">
        <v>100</v>
      </c>
      <c r="C464" s="44"/>
      <c r="D464" s="39"/>
      <c r="E464" s="44"/>
      <c r="F464" s="39"/>
      <c r="G464" s="44"/>
      <c r="H464" s="39"/>
    </row>
    <row r="465" spans="1:8" x14ac:dyDescent="0.25">
      <c r="A465" s="22" t="s">
        <v>582</v>
      </c>
      <c r="B465" s="23">
        <v>100</v>
      </c>
      <c r="C465" s="45"/>
      <c r="D465" s="46"/>
      <c r="E465" s="45"/>
      <c r="F465" s="46"/>
      <c r="G465" s="45"/>
      <c r="H465" s="46"/>
    </row>
    <row r="466" spans="1:8" x14ac:dyDescent="0.25">
      <c r="A466" s="16" t="s">
        <v>583</v>
      </c>
      <c r="B466" s="10">
        <v>100</v>
      </c>
      <c r="C466" s="44"/>
      <c r="D466" s="39"/>
      <c r="E466" s="44"/>
      <c r="F466" s="39"/>
      <c r="G466" s="44"/>
      <c r="H466" s="39"/>
    </row>
    <row r="467" spans="1:8" x14ac:dyDescent="0.25">
      <c r="A467" s="22" t="s">
        <v>584</v>
      </c>
      <c r="B467" s="23">
        <v>100</v>
      </c>
      <c r="C467" s="45"/>
      <c r="D467" s="46"/>
      <c r="E467" s="45"/>
      <c r="F467" s="46"/>
      <c r="G467" s="45"/>
      <c r="H467" s="46"/>
    </row>
    <row r="468" spans="1:8" x14ac:dyDescent="0.25">
      <c r="A468" s="16" t="s">
        <v>585</v>
      </c>
      <c r="B468" s="10">
        <v>100</v>
      </c>
      <c r="C468" s="44"/>
      <c r="D468" s="39"/>
      <c r="E468" s="44"/>
      <c r="F468" s="39"/>
      <c r="G468" s="44"/>
      <c r="H468" s="39"/>
    </row>
    <row r="469" spans="1:8" x14ac:dyDescent="0.25">
      <c r="A469" s="22" t="s">
        <v>586</v>
      </c>
      <c r="B469" s="23">
        <v>100</v>
      </c>
      <c r="C469" s="45"/>
      <c r="D469" s="46"/>
      <c r="E469" s="45"/>
      <c r="F469" s="46"/>
      <c r="G469" s="45"/>
      <c r="H469" s="46"/>
    </row>
    <row r="470" spans="1:8" x14ac:dyDescent="0.25">
      <c r="A470" s="16" t="s">
        <v>587</v>
      </c>
      <c r="B470" s="10">
        <v>100</v>
      </c>
      <c r="C470" s="44"/>
      <c r="D470" s="39"/>
      <c r="E470" s="44"/>
      <c r="F470" s="39"/>
      <c r="G470" s="44"/>
      <c r="H470" s="39"/>
    </row>
    <row r="471" spans="1:8" x14ac:dyDescent="0.25">
      <c r="A471" s="22" t="s">
        <v>588</v>
      </c>
      <c r="B471" s="23">
        <v>100</v>
      </c>
      <c r="C471" s="45"/>
      <c r="D471" s="46"/>
      <c r="E471" s="45"/>
      <c r="F471" s="46"/>
      <c r="G471" s="45"/>
      <c r="H471" s="46"/>
    </row>
    <row r="472" spans="1:8" x14ac:dyDescent="0.25">
      <c r="A472" s="16" t="s">
        <v>589</v>
      </c>
      <c r="B472" s="10">
        <v>100</v>
      </c>
      <c r="C472" s="44"/>
      <c r="D472" s="39"/>
      <c r="E472" s="44"/>
      <c r="F472" s="39"/>
      <c r="G472" s="44"/>
      <c r="H472" s="39"/>
    </row>
    <row r="473" spans="1:8" x14ac:dyDescent="0.25">
      <c r="A473" s="22" t="s">
        <v>590</v>
      </c>
      <c r="B473" s="23">
        <v>100</v>
      </c>
      <c r="C473" s="45"/>
      <c r="D473" s="46"/>
      <c r="E473" s="45"/>
      <c r="F473" s="46"/>
      <c r="G473" s="45"/>
      <c r="H473" s="46"/>
    </row>
    <row r="474" spans="1:8" x14ac:dyDescent="0.25">
      <c r="A474" s="16" t="s">
        <v>591</v>
      </c>
      <c r="B474" s="10">
        <v>100</v>
      </c>
      <c r="C474" s="44"/>
      <c r="D474" s="39"/>
      <c r="E474" s="44"/>
      <c r="F474" s="39"/>
      <c r="G474" s="44"/>
      <c r="H474" s="39"/>
    </row>
    <row r="475" spans="1:8" x14ac:dyDescent="0.25">
      <c r="A475" s="22" t="s">
        <v>592</v>
      </c>
      <c r="B475" s="23">
        <v>100</v>
      </c>
      <c r="C475" s="45"/>
      <c r="D475" s="46"/>
      <c r="E475" s="45"/>
      <c r="F475" s="46"/>
      <c r="G475" s="45"/>
      <c r="H475" s="46"/>
    </row>
    <row r="476" spans="1:8" x14ac:dyDescent="0.25">
      <c r="A476" s="16" t="s">
        <v>593</v>
      </c>
      <c r="B476" s="10">
        <v>100</v>
      </c>
      <c r="C476" s="44"/>
      <c r="D476" s="39"/>
      <c r="E476" s="44"/>
      <c r="F476" s="39"/>
      <c r="G476" s="44"/>
      <c r="H476" s="39"/>
    </row>
    <row r="477" spans="1:8" x14ac:dyDescent="0.25">
      <c r="A477" s="22" t="s">
        <v>594</v>
      </c>
      <c r="B477" s="23">
        <v>100</v>
      </c>
      <c r="C477" s="45"/>
      <c r="D477" s="46"/>
      <c r="E477" s="45"/>
      <c r="F477" s="46"/>
      <c r="G477" s="45"/>
      <c r="H477" s="46"/>
    </row>
    <row r="478" spans="1:8" x14ac:dyDescent="0.25">
      <c r="A478" s="16" t="s">
        <v>595</v>
      </c>
      <c r="B478" s="10">
        <v>100</v>
      </c>
      <c r="C478" s="44"/>
      <c r="D478" s="39"/>
      <c r="E478" s="44"/>
      <c r="F478" s="39"/>
      <c r="G478" s="44"/>
      <c r="H478" s="39"/>
    </row>
    <row r="479" spans="1:8" x14ac:dyDescent="0.25">
      <c r="A479" s="22" t="s">
        <v>596</v>
      </c>
      <c r="B479" s="23">
        <v>100</v>
      </c>
      <c r="C479" s="45"/>
      <c r="D479" s="46"/>
      <c r="E479" s="45"/>
      <c r="F479" s="46"/>
      <c r="G479" s="45"/>
      <c r="H479" s="46"/>
    </row>
    <row r="480" spans="1:8" x14ac:dyDescent="0.25">
      <c r="A480" s="69" t="s">
        <v>597</v>
      </c>
      <c r="B480" s="70">
        <v>100</v>
      </c>
      <c r="C480" s="71"/>
      <c r="D480" s="72"/>
      <c r="E480" s="71"/>
      <c r="F480" s="72"/>
      <c r="G480" s="71"/>
      <c r="H480" s="72"/>
    </row>
    <row r="481" spans="1:8" x14ac:dyDescent="0.25">
      <c r="A481" s="73" t="s">
        <v>603</v>
      </c>
      <c r="B481" s="74">
        <v>100</v>
      </c>
      <c r="C481" s="75"/>
      <c r="D481" s="76"/>
      <c r="E481" s="75"/>
      <c r="F481" s="76"/>
      <c r="G481" s="75"/>
      <c r="H481" s="76"/>
    </row>
    <row r="482" spans="1:8" x14ac:dyDescent="0.25">
      <c r="A482" s="16" t="s">
        <v>604</v>
      </c>
      <c r="B482" s="10">
        <v>100</v>
      </c>
      <c r="C482" s="44"/>
      <c r="D482" s="39"/>
      <c r="E482" s="44"/>
      <c r="F482" s="39"/>
      <c r="G482" s="44"/>
      <c r="H482" s="39"/>
    </row>
    <row r="483" spans="1:8" x14ac:dyDescent="0.25">
      <c r="A483" s="26" t="s">
        <v>605</v>
      </c>
      <c r="B483" s="27">
        <v>100</v>
      </c>
      <c r="C483" s="47"/>
      <c r="D483" s="48"/>
      <c r="E483" s="47"/>
      <c r="F483" s="48"/>
      <c r="G483" s="47"/>
      <c r="H483" s="48"/>
    </row>
    <row r="484" spans="1:8" x14ac:dyDescent="0.25">
      <c r="A484" s="18" t="s">
        <v>606</v>
      </c>
      <c r="B484" s="12">
        <v>100</v>
      </c>
      <c r="C484" s="77"/>
      <c r="D484" s="43"/>
      <c r="E484" s="77"/>
      <c r="F484" s="43"/>
      <c r="G484" s="77"/>
      <c r="H484" s="43"/>
    </row>
    <row r="485" spans="1:8" x14ac:dyDescent="0.25">
      <c r="A485" s="163" t="s">
        <v>654</v>
      </c>
      <c r="B485" s="164">
        <v>100</v>
      </c>
      <c r="C485" s="101"/>
      <c r="D485" s="102"/>
      <c r="E485" s="101"/>
      <c r="F485" s="102"/>
      <c r="G485" s="101"/>
      <c r="H485" s="102"/>
    </row>
    <row r="486" spans="1:8" x14ac:dyDescent="0.25">
      <c r="A486" s="16" t="s">
        <v>655</v>
      </c>
      <c r="B486" s="10">
        <v>100</v>
      </c>
      <c r="C486" s="44"/>
      <c r="D486" s="39"/>
      <c r="E486" s="44"/>
      <c r="F486" s="39"/>
      <c r="G486" s="44"/>
      <c r="H486" s="39"/>
    </row>
    <row r="487" spans="1:8" x14ac:dyDescent="0.25">
      <c r="A487" s="22" t="s">
        <v>1040</v>
      </c>
      <c r="B487" s="23">
        <v>100</v>
      </c>
      <c r="C487" s="45"/>
      <c r="D487" s="46"/>
      <c r="E487" s="45"/>
      <c r="F487" s="46"/>
      <c r="G487" s="45"/>
      <c r="H487" s="46"/>
    </row>
    <row r="488" spans="1:8" x14ac:dyDescent="0.25">
      <c r="A488" s="16" t="s">
        <v>657</v>
      </c>
      <c r="B488" s="10">
        <v>100</v>
      </c>
      <c r="C488" s="44"/>
      <c r="D488" s="39"/>
      <c r="E488" s="44"/>
      <c r="F488" s="39"/>
      <c r="G488" s="44"/>
      <c r="H488" s="39"/>
    </row>
    <row r="489" spans="1:8" x14ac:dyDescent="0.25">
      <c r="A489" s="22" t="s">
        <v>658</v>
      </c>
      <c r="B489" s="23">
        <v>100</v>
      </c>
      <c r="C489" s="45"/>
      <c r="D489" s="46"/>
      <c r="E489" s="45"/>
      <c r="F489" s="46"/>
      <c r="G489" s="45"/>
      <c r="H489" s="46"/>
    </row>
    <row r="490" spans="1:8" x14ac:dyDescent="0.25">
      <c r="A490" s="16" t="s">
        <v>659</v>
      </c>
      <c r="B490" s="10">
        <v>100</v>
      </c>
      <c r="C490" s="44"/>
      <c r="D490" s="39"/>
      <c r="E490" s="44"/>
      <c r="F490" s="39"/>
      <c r="G490" s="44"/>
      <c r="H490" s="39"/>
    </row>
    <row r="491" spans="1:8" x14ac:dyDescent="0.25">
      <c r="A491" s="22" t="s">
        <v>660</v>
      </c>
      <c r="B491" s="23">
        <v>100</v>
      </c>
      <c r="C491" s="45"/>
      <c r="D491" s="46"/>
      <c r="E491" s="45"/>
      <c r="F491" s="46"/>
      <c r="G491" s="45"/>
      <c r="H491" s="46"/>
    </row>
    <row r="492" spans="1:8" x14ac:dyDescent="0.25">
      <c r="A492" s="16" t="s">
        <v>661</v>
      </c>
      <c r="B492" s="10">
        <v>100</v>
      </c>
      <c r="C492" s="44"/>
      <c r="D492" s="39"/>
      <c r="E492" s="44"/>
      <c r="F492" s="39"/>
      <c r="G492" s="44"/>
      <c r="H492" s="39"/>
    </row>
    <row r="493" spans="1:8" x14ac:dyDescent="0.25">
      <c r="A493" s="22" t="s">
        <v>662</v>
      </c>
      <c r="B493" s="23">
        <v>100</v>
      </c>
      <c r="C493" s="45"/>
      <c r="D493" s="46"/>
      <c r="E493" s="45"/>
      <c r="F493" s="46"/>
      <c r="G493" s="45"/>
      <c r="H493" s="46"/>
    </row>
    <row r="494" spans="1:8" x14ac:dyDescent="0.25">
      <c r="A494" s="16" t="s">
        <v>663</v>
      </c>
      <c r="B494" s="10">
        <v>100</v>
      </c>
      <c r="C494" s="44"/>
      <c r="D494" s="39"/>
      <c r="E494" s="44"/>
      <c r="F494" s="39"/>
      <c r="G494" s="44"/>
      <c r="H494" s="39"/>
    </row>
    <row r="495" spans="1:8" x14ac:dyDescent="0.25">
      <c r="A495" s="22" t="s">
        <v>664</v>
      </c>
      <c r="B495" s="23">
        <v>100</v>
      </c>
      <c r="C495" s="45"/>
      <c r="D495" s="46"/>
      <c r="E495" s="45"/>
      <c r="F495" s="46"/>
      <c r="G495" s="45"/>
      <c r="H495" s="46"/>
    </row>
    <row r="496" spans="1:8" x14ac:dyDescent="0.25">
      <c r="A496" s="16" t="s">
        <v>665</v>
      </c>
      <c r="B496" s="10">
        <v>100</v>
      </c>
      <c r="C496" s="44"/>
      <c r="D496" s="39"/>
      <c r="E496" s="44"/>
      <c r="F496" s="39"/>
      <c r="G496" s="44"/>
      <c r="H496" s="39"/>
    </row>
    <row r="497" spans="1:8" x14ac:dyDescent="0.25">
      <c r="A497" s="22" t="s">
        <v>667</v>
      </c>
      <c r="B497" s="23">
        <v>100</v>
      </c>
      <c r="C497" s="45"/>
      <c r="D497" s="46"/>
      <c r="E497" s="45"/>
      <c r="F497" s="46"/>
      <c r="G497" s="45"/>
      <c r="H497" s="46"/>
    </row>
    <row r="498" spans="1:8" x14ac:dyDescent="0.25">
      <c r="A498" s="16" t="s">
        <v>668</v>
      </c>
      <c r="B498" s="10">
        <v>100</v>
      </c>
      <c r="C498" s="44"/>
      <c r="D498" s="39"/>
      <c r="E498" s="44"/>
      <c r="F498" s="39"/>
      <c r="G498" s="44"/>
      <c r="H498" s="39"/>
    </row>
    <row r="499" spans="1:8" x14ac:dyDescent="0.25">
      <c r="A499" s="22" t="s">
        <v>669</v>
      </c>
      <c r="B499" s="23">
        <v>100</v>
      </c>
      <c r="C499" s="45"/>
      <c r="D499" s="46"/>
      <c r="E499" s="45"/>
      <c r="F499" s="46"/>
      <c r="G499" s="45"/>
      <c r="H499" s="46"/>
    </row>
    <row r="500" spans="1:8" x14ac:dyDescent="0.25">
      <c r="A500" s="16" t="s">
        <v>670</v>
      </c>
      <c r="B500" s="10">
        <v>100</v>
      </c>
      <c r="C500" s="44"/>
      <c r="D500" s="39"/>
      <c r="E500" s="44"/>
      <c r="F500" s="39"/>
      <c r="G500" s="44"/>
      <c r="H500" s="39"/>
    </row>
    <row r="501" spans="1:8" x14ac:dyDescent="0.25">
      <c r="A501" s="22" t="s">
        <v>671</v>
      </c>
      <c r="B501" s="23">
        <v>100</v>
      </c>
      <c r="C501" s="45"/>
      <c r="D501" s="46"/>
      <c r="E501" s="45"/>
      <c r="F501" s="46"/>
      <c r="G501" s="45"/>
      <c r="H501" s="46"/>
    </row>
    <row r="502" spans="1:8" x14ac:dyDescent="0.25">
      <c r="A502" s="16" t="s">
        <v>1254</v>
      </c>
      <c r="B502" s="10">
        <v>100</v>
      </c>
      <c r="C502" s="44"/>
      <c r="D502" s="39"/>
      <c r="E502" s="44"/>
      <c r="F502" s="39"/>
      <c r="G502" s="44"/>
      <c r="H502" s="39"/>
    </row>
    <row r="503" spans="1:8" x14ac:dyDescent="0.25">
      <c r="A503" s="22" t="s">
        <v>636</v>
      </c>
      <c r="B503" s="23">
        <v>100</v>
      </c>
      <c r="C503" s="45"/>
      <c r="D503" s="46"/>
      <c r="E503" s="45"/>
      <c r="F503" s="46"/>
      <c r="G503" s="45"/>
      <c r="H503" s="46"/>
    </row>
    <row r="504" spans="1:8" x14ac:dyDescent="0.25">
      <c r="A504" s="16" t="s">
        <v>637</v>
      </c>
      <c r="B504" s="10">
        <v>100</v>
      </c>
      <c r="C504" s="44"/>
      <c r="D504" s="39"/>
      <c r="E504" s="44"/>
      <c r="F504" s="39"/>
      <c r="G504" s="44"/>
      <c r="H504" s="39"/>
    </row>
    <row r="505" spans="1:8" x14ac:dyDescent="0.25">
      <c r="A505" s="22" t="s">
        <v>638</v>
      </c>
      <c r="B505" s="23">
        <v>100</v>
      </c>
      <c r="C505" s="45"/>
      <c r="D505" s="46"/>
      <c r="E505" s="45"/>
      <c r="F505" s="46"/>
      <c r="G505" s="45"/>
      <c r="H505" s="46"/>
    </row>
    <row r="506" spans="1:8" x14ac:dyDescent="0.25">
      <c r="A506" s="16" t="s">
        <v>639</v>
      </c>
      <c r="B506" s="10">
        <v>100</v>
      </c>
      <c r="C506" s="44"/>
      <c r="D506" s="39"/>
      <c r="E506" s="44"/>
      <c r="F506" s="39"/>
      <c r="G506" s="44"/>
      <c r="H506" s="39"/>
    </row>
    <row r="507" spans="1:8" x14ac:dyDescent="0.25">
      <c r="A507" s="22" t="s">
        <v>640</v>
      </c>
      <c r="B507" s="23">
        <v>100</v>
      </c>
      <c r="C507" s="45"/>
      <c r="D507" s="46"/>
      <c r="E507" s="45"/>
      <c r="F507" s="46"/>
      <c r="G507" s="45"/>
      <c r="H507" s="46"/>
    </row>
    <row r="508" spans="1:8" x14ac:dyDescent="0.25">
      <c r="A508" s="16" t="s">
        <v>1240</v>
      </c>
      <c r="B508" s="10">
        <v>100</v>
      </c>
      <c r="C508" s="44"/>
      <c r="D508" s="39"/>
      <c r="E508" s="44"/>
      <c r="F508" s="39"/>
      <c r="G508" s="44"/>
      <c r="H508" s="39"/>
    </row>
    <row r="509" spans="1:8" x14ac:dyDescent="0.25">
      <c r="A509" s="22" t="s">
        <v>641</v>
      </c>
      <c r="B509" s="23">
        <v>100</v>
      </c>
      <c r="C509" s="45"/>
      <c r="D509" s="46"/>
      <c r="E509" s="45"/>
      <c r="F509" s="46"/>
      <c r="G509" s="45"/>
      <c r="H509" s="46"/>
    </row>
    <row r="510" spans="1:8" x14ac:dyDescent="0.25">
      <c r="A510" s="16" t="s">
        <v>643</v>
      </c>
      <c r="B510" s="10">
        <v>100</v>
      </c>
      <c r="C510" s="44"/>
      <c r="D510" s="39"/>
      <c r="E510" s="44"/>
      <c r="F510" s="39"/>
      <c r="G510" s="44"/>
      <c r="H510" s="39"/>
    </row>
    <row r="511" spans="1:8" x14ac:dyDescent="0.25">
      <c r="A511" s="22" t="s">
        <v>645</v>
      </c>
      <c r="B511" s="23">
        <v>100</v>
      </c>
      <c r="C511" s="45"/>
      <c r="D511" s="46"/>
      <c r="E511" s="45"/>
      <c r="F511" s="46"/>
      <c r="G511" s="45"/>
      <c r="H511" s="46"/>
    </row>
    <row r="512" spans="1:8" x14ac:dyDescent="0.25">
      <c r="A512" s="16" t="s">
        <v>646</v>
      </c>
      <c r="B512" s="10">
        <v>100</v>
      </c>
      <c r="C512" s="44"/>
      <c r="D512" s="39"/>
      <c r="E512" s="44"/>
      <c r="F512" s="39"/>
      <c r="G512" s="44"/>
      <c r="H512" s="39"/>
    </row>
    <row r="513" spans="1:8" x14ac:dyDescent="0.25">
      <c r="A513" s="22" t="s">
        <v>647</v>
      </c>
      <c r="B513" s="23">
        <v>100</v>
      </c>
      <c r="C513" s="45"/>
      <c r="D513" s="46"/>
      <c r="E513" s="45"/>
      <c r="F513" s="46"/>
      <c r="G513" s="45"/>
      <c r="H513" s="46"/>
    </row>
    <row r="514" spans="1:8" x14ac:dyDescent="0.25">
      <c r="A514" s="16" t="s">
        <v>649</v>
      </c>
      <c r="B514" s="10">
        <v>100</v>
      </c>
      <c r="C514" s="44"/>
      <c r="D514" s="39"/>
      <c r="E514" s="44"/>
      <c r="F514" s="39"/>
      <c r="G514" s="44"/>
      <c r="H514" s="39"/>
    </row>
    <row r="515" spans="1:8" x14ac:dyDescent="0.25">
      <c r="A515" s="22" t="s">
        <v>650</v>
      </c>
      <c r="B515" s="23">
        <v>100</v>
      </c>
      <c r="C515" s="45"/>
      <c r="D515" s="46"/>
      <c r="E515" s="45"/>
      <c r="F515" s="46"/>
      <c r="G515" s="45"/>
      <c r="H515" s="46"/>
    </row>
    <row r="516" spans="1:8" x14ac:dyDescent="0.25">
      <c r="A516" s="16" t="s">
        <v>651</v>
      </c>
      <c r="B516" s="10">
        <v>100</v>
      </c>
      <c r="C516" s="44"/>
      <c r="D516" s="39"/>
      <c r="E516" s="44"/>
      <c r="F516" s="39"/>
      <c r="G516" s="44"/>
      <c r="H516" s="39"/>
    </row>
    <row r="517" spans="1:8" x14ac:dyDescent="0.25">
      <c r="A517" s="22" t="s">
        <v>652</v>
      </c>
      <c r="B517" s="23">
        <v>100</v>
      </c>
      <c r="C517" s="45"/>
      <c r="D517" s="46"/>
      <c r="E517" s="45"/>
      <c r="F517" s="46"/>
      <c r="G517" s="45"/>
      <c r="H517" s="46"/>
    </row>
    <row r="518" spans="1:8" x14ac:dyDescent="0.25">
      <c r="A518" s="16" t="s">
        <v>653</v>
      </c>
      <c r="B518" s="10">
        <v>100</v>
      </c>
      <c r="C518" s="44"/>
      <c r="D518" s="39"/>
      <c r="E518" s="44"/>
      <c r="F518" s="39"/>
      <c r="G518" s="44"/>
      <c r="H518" s="39"/>
    </row>
    <row r="519" spans="1:8" x14ac:dyDescent="0.25">
      <c r="A519" s="22" t="s">
        <v>672</v>
      </c>
      <c r="B519" s="23">
        <v>100</v>
      </c>
      <c r="C519" s="45"/>
      <c r="D519" s="46"/>
      <c r="E519" s="45"/>
      <c r="F519" s="46"/>
      <c r="G519" s="45"/>
      <c r="H519" s="46"/>
    </row>
    <row r="520" spans="1:8" x14ac:dyDescent="0.25">
      <c r="A520" s="16" t="s">
        <v>673</v>
      </c>
      <c r="B520" s="10">
        <v>100</v>
      </c>
      <c r="C520" s="44"/>
      <c r="D520" s="39"/>
      <c r="E520" s="44"/>
      <c r="F520" s="39"/>
      <c r="G520" s="44"/>
      <c r="H520" s="39"/>
    </row>
    <row r="521" spans="1:8" x14ac:dyDescent="0.25">
      <c r="A521" s="22" t="s">
        <v>674</v>
      </c>
      <c r="B521" s="23">
        <v>100</v>
      </c>
      <c r="C521" s="45"/>
      <c r="D521" s="46"/>
      <c r="E521" s="45"/>
      <c r="F521" s="46"/>
      <c r="G521" s="45"/>
      <c r="H521" s="46"/>
    </row>
    <row r="522" spans="1:8" x14ac:dyDescent="0.25">
      <c r="A522" s="16" t="s">
        <v>675</v>
      </c>
      <c r="B522" s="10">
        <v>100</v>
      </c>
      <c r="C522" s="44"/>
      <c r="D522" s="39"/>
      <c r="E522" s="44"/>
      <c r="F522" s="39"/>
      <c r="G522" s="44"/>
      <c r="H522" s="39"/>
    </row>
    <row r="523" spans="1:8" x14ac:dyDescent="0.25">
      <c r="A523" s="22" t="s">
        <v>676</v>
      </c>
      <c r="B523" s="23">
        <v>100</v>
      </c>
      <c r="C523" s="45"/>
      <c r="D523" s="46"/>
      <c r="E523" s="45"/>
      <c r="F523" s="46"/>
      <c r="G523" s="45"/>
      <c r="H523" s="46"/>
    </row>
    <row r="524" spans="1:8" x14ac:dyDescent="0.25">
      <c r="A524" s="16" t="s">
        <v>677</v>
      </c>
      <c r="B524" s="10">
        <v>100</v>
      </c>
      <c r="C524" s="44"/>
      <c r="D524" s="39"/>
      <c r="E524" s="44"/>
      <c r="F524" s="39"/>
      <c r="G524" s="44"/>
      <c r="H524" s="39"/>
    </row>
    <row r="525" spans="1:8" x14ac:dyDescent="0.25">
      <c r="A525" s="22" t="s">
        <v>678</v>
      </c>
      <c r="B525" s="23">
        <v>100</v>
      </c>
      <c r="C525" s="45"/>
      <c r="D525" s="46"/>
      <c r="E525" s="45"/>
      <c r="F525" s="46"/>
      <c r="G525" s="45"/>
      <c r="H525" s="46"/>
    </row>
    <row r="526" spans="1:8" x14ac:dyDescent="0.25">
      <c r="A526" s="16" t="s">
        <v>679</v>
      </c>
      <c r="B526" s="10">
        <v>100</v>
      </c>
      <c r="C526" s="44"/>
      <c r="D526" s="39"/>
      <c r="E526" s="44"/>
      <c r="F526" s="39"/>
      <c r="G526" s="44"/>
      <c r="H526" s="39"/>
    </row>
    <row r="527" spans="1:8" x14ac:dyDescent="0.25">
      <c r="A527" s="22" t="s">
        <v>680</v>
      </c>
      <c r="B527" s="23">
        <v>100</v>
      </c>
      <c r="C527" s="45"/>
      <c r="D527" s="46"/>
      <c r="E527" s="45"/>
      <c r="F527" s="46"/>
      <c r="G527" s="45"/>
      <c r="H527" s="46"/>
    </row>
    <row r="528" spans="1:8" x14ac:dyDescent="0.25">
      <c r="A528" s="16" t="s">
        <v>608</v>
      </c>
      <c r="B528" s="10">
        <v>100</v>
      </c>
      <c r="C528" s="44"/>
      <c r="D528" s="39"/>
      <c r="E528" s="44"/>
      <c r="F528" s="39"/>
      <c r="G528" s="44"/>
      <c r="H528" s="39"/>
    </row>
    <row r="529" spans="1:8" x14ac:dyDescent="0.25">
      <c r="A529" s="22" t="s">
        <v>609</v>
      </c>
      <c r="B529" s="23">
        <v>100</v>
      </c>
      <c r="C529" s="45"/>
      <c r="D529" s="46"/>
      <c r="E529" s="45"/>
      <c r="F529" s="46"/>
      <c r="G529" s="45"/>
      <c r="H529" s="46"/>
    </row>
    <row r="530" spans="1:8" x14ac:dyDescent="0.25">
      <c r="A530" s="16" t="s">
        <v>610</v>
      </c>
      <c r="B530" s="10">
        <v>100</v>
      </c>
      <c r="C530" s="44"/>
      <c r="D530" s="39"/>
      <c r="E530" s="44"/>
      <c r="F530" s="39"/>
      <c r="G530" s="44"/>
      <c r="H530" s="39"/>
    </row>
    <row r="531" spans="1:8" x14ac:dyDescent="0.25">
      <c r="A531" s="22" t="s">
        <v>611</v>
      </c>
      <c r="B531" s="23">
        <v>100</v>
      </c>
      <c r="C531" s="45"/>
      <c r="D531" s="46"/>
      <c r="E531" s="45"/>
      <c r="F531" s="46"/>
      <c r="G531" s="45"/>
      <c r="H531" s="46"/>
    </row>
    <row r="532" spans="1:8" x14ac:dyDescent="0.25">
      <c r="A532" s="16" t="s">
        <v>613</v>
      </c>
      <c r="B532" s="10">
        <v>100</v>
      </c>
      <c r="C532" s="44"/>
      <c r="D532" s="39"/>
      <c r="E532" s="44"/>
      <c r="F532" s="39"/>
      <c r="G532" s="44"/>
      <c r="H532" s="39"/>
    </row>
    <row r="533" spans="1:8" x14ac:dyDescent="0.25">
      <c r="A533" s="22" t="s">
        <v>614</v>
      </c>
      <c r="B533" s="23">
        <v>100</v>
      </c>
      <c r="C533" s="45"/>
      <c r="D533" s="46"/>
      <c r="E533" s="45"/>
      <c r="F533" s="46"/>
      <c r="G533" s="45"/>
      <c r="H533" s="46"/>
    </row>
    <row r="534" spans="1:8" x14ac:dyDescent="0.25">
      <c r="A534" s="16" t="s">
        <v>616</v>
      </c>
      <c r="B534" s="10">
        <v>100</v>
      </c>
      <c r="C534" s="44"/>
      <c r="D534" s="39"/>
      <c r="E534" s="44"/>
      <c r="F534" s="39"/>
      <c r="G534" s="44"/>
      <c r="H534" s="39"/>
    </row>
    <row r="535" spans="1:8" x14ac:dyDescent="0.25">
      <c r="A535" s="22" t="s">
        <v>617</v>
      </c>
      <c r="B535" s="23">
        <v>100</v>
      </c>
      <c r="C535" s="45"/>
      <c r="D535" s="46"/>
      <c r="E535" s="45"/>
      <c r="F535" s="46"/>
      <c r="G535" s="45"/>
      <c r="H535" s="46"/>
    </row>
    <row r="536" spans="1:8" x14ac:dyDescent="0.25">
      <c r="A536" s="16" t="s">
        <v>618</v>
      </c>
      <c r="B536" s="10">
        <v>100</v>
      </c>
      <c r="C536" s="44"/>
      <c r="D536" s="39"/>
      <c r="E536" s="44"/>
      <c r="F536" s="39"/>
      <c r="G536" s="44"/>
      <c r="H536" s="39"/>
    </row>
    <row r="537" spans="1:8" x14ac:dyDescent="0.25">
      <c r="A537" s="22" t="s">
        <v>620</v>
      </c>
      <c r="B537" s="23">
        <v>100</v>
      </c>
      <c r="C537" s="45"/>
      <c r="D537" s="46"/>
      <c r="E537" s="45"/>
      <c r="F537" s="46"/>
      <c r="G537" s="45"/>
      <c r="H537" s="46"/>
    </row>
    <row r="538" spans="1:8" x14ac:dyDescent="0.25">
      <c r="A538" s="16" t="s">
        <v>621</v>
      </c>
      <c r="B538" s="10">
        <v>100</v>
      </c>
      <c r="C538" s="44"/>
      <c r="D538" s="39"/>
      <c r="E538" s="44"/>
      <c r="F538" s="39"/>
      <c r="G538" s="44"/>
      <c r="H538" s="39"/>
    </row>
    <row r="539" spans="1:8" x14ac:dyDescent="0.25">
      <c r="A539" s="22" t="s">
        <v>622</v>
      </c>
      <c r="B539" s="23">
        <v>100</v>
      </c>
      <c r="C539" s="45"/>
      <c r="D539" s="46"/>
      <c r="E539" s="45"/>
      <c r="F539" s="46"/>
      <c r="G539" s="45"/>
      <c r="H539" s="46"/>
    </row>
    <row r="540" spans="1:8" x14ac:dyDescent="0.25">
      <c r="A540" s="16" t="s">
        <v>623</v>
      </c>
      <c r="B540" s="10">
        <v>100</v>
      </c>
      <c r="C540" s="44"/>
      <c r="D540" s="39"/>
      <c r="E540" s="44"/>
      <c r="F540" s="39"/>
      <c r="G540" s="44"/>
      <c r="H540" s="39"/>
    </row>
    <row r="541" spans="1:8" x14ac:dyDescent="0.25">
      <c r="A541" s="22" t="s">
        <v>625</v>
      </c>
      <c r="B541" s="23">
        <v>100</v>
      </c>
      <c r="C541" s="45"/>
      <c r="D541" s="46"/>
      <c r="E541" s="45"/>
      <c r="F541" s="46"/>
      <c r="G541" s="45"/>
      <c r="H541" s="46"/>
    </row>
    <row r="542" spans="1:8" x14ac:dyDescent="0.25">
      <c r="A542" s="16" t="s">
        <v>626</v>
      </c>
      <c r="B542" s="10">
        <v>100</v>
      </c>
      <c r="C542" s="44"/>
      <c r="D542" s="39"/>
      <c r="E542" s="44"/>
      <c r="F542" s="39"/>
      <c r="G542" s="44"/>
      <c r="H542" s="39"/>
    </row>
    <row r="543" spans="1:8" x14ac:dyDescent="0.25">
      <c r="A543" s="22" t="s">
        <v>627</v>
      </c>
      <c r="B543" s="23">
        <v>100</v>
      </c>
      <c r="C543" s="45"/>
      <c r="D543" s="46"/>
      <c r="E543" s="45"/>
      <c r="F543" s="46"/>
      <c r="G543" s="45"/>
      <c r="H543" s="46"/>
    </row>
    <row r="544" spans="1:8" x14ac:dyDescent="0.25">
      <c r="A544" s="16" t="s">
        <v>628</v>
      </c>
      <c r="B544" s="10">
        <v>100</v>
      </c>
      <c r="C544" s="44"/>
      <c r="D544" s="39"/>
      <c r="E544" s="44"/>
      <c r="F544" s="39"/>
      <c r="G544" s="44"/>
      <c r="H544" s="39"/>
    </row>
    <row r="545" spans="1:8" x14ac:dyDescent="0.25">
      <c r="A545" s="22" t="s">
        <v>1221</v>
      </c>
      <c r="B545" s="23">
        <v>100</v>
      </c>
      <c r="C545" s="45"/>
      <c r="D545" s="46"/>
      <c r="E545" s="45"/>
      <c r="F545" s="46"/>
      <c r="G545" s="45"/>
      <c r="H545" s="46"/>
    </row>
    <row r="546" spans="1:8" x14ac:dyDescent="0.25">
      <c r="A546" s="16" t="s">
        <v>629</v>
      </c>
      <c r="B546" s="10">
        <v>100</v>
      </c>
      <c r="C546" s="44"/>
      <c r="D546" s="39"/>
      <c r="E546" s="44"/>
      <c r="F546" s="39"/>
      <c r="G546" s="44"/>
      <c r="H546" s="39"/>
    </row>
    <row r="547" spans="1:8" x14ac:dyDescent="0.25">
      <c r="A547" s="22" t="s">
        <v>687</v>
      </c>
      <c r="B547" s="23">
        <v>100</v>
      </c>
      <c r="C547" s="45"/>
      <c r="D547" s="46"/>
      <c r="E547" s="45"/>
      <c r="F547" s="46"/>
      <c r="G547" s="45"/>
      <c r="H547" s="46"/>
    </row>
    <row r="548" spans="1:8" x14ac:dyDescent="0.25">
      <c r="A548" s="16" t="s">
        <v>688</v>
      </c>
      <c r="B548" s="10">
        <v>100</v>
      </c>
      <c r="C548" s="44"/>
      <c r="D548" s="39"/>
      <c r="E548" s="44"/>
      <c r="F548" s="39"/>
      <c r="G548" s="44"/>
      <c r="H548" s="39"/>
    </row>
    <row r="549" spans="1:8" x14ac:dyDescent="0.25">
      <c r="A549" s="22" t="s">
        <v>689</v>
      </c>
      <c r="B549" s="23">
        <v>100</v>
      </c>
      <c r="C549" s="45"/>
      <c r="D549" s="46"/>
      <c r="E549" s="45"/>
      <c r="F549" s="46"/>
      <c r="G549" s="45"/>
      <c r="H549" s="46"/>
    </row>
    <row r="550" spans="1:8" x14ac:dyDescent="0.25">
      <c r="A550" s="16" t="s">
        <v>690</v>
      </c>
      <c r="B550" s="10">
        <v>100</v>
      </c>
      <c r="C550" s="44"/>
      <c r="D550" s="39"/>
      <c r="E550" s="44"/>
      <c r="F550" s="39"/>
      <c r="G550" s="44"/>
      <c r="H550" s="39"/>
    </row>
    <row r="551" spans="1:8" x14ac:dyDescent="0.25">
      <c r="A551" s="22" t="s">
        <v>691</v>
      </c>
      <c r="B551" s="23">
        <v>100</v>
      </c>
      <c r="C551" s="45"/>
      <c r="D551" s="46"/>
      <c r="E551" s="45"/>
      <c r="F551" s="46"/>
      <c r="G551" s="45"/>
      <c r="H551" s="46"/>
    </row>
    <row r="552" spans="1:8" x14ac:dyDescent="0.25">
      <c r="A552" s="16" t="s">
        <v>692</v>
      </c>
      <c r="B552" s="10">
        <v>100</v>
      </c>
      <c r="C552" s="44"/>
      <c r="D552" s="39"/>
      <c r="E552" s="44"/>
      <c r="F552" s="39"/>
      <c r="G552" s="44"/>
      <c r="H552" s="39"/>
    </row>
    <row r="553" spans="1:8" x14ac:dyDescent="0.25">
      <c r="A553" s="24" t="s">
        <v>693</v>
      </c>
      <c r="B553" s="25">
        <v>100</v>
      </c>
      <c r="C553" s="67"/>
      <c r="D553" s="68"/>
      <c r="E553" s="67"/>
      <c r="F553" s="68"/>
      <c r="G553" s="67"/>
      <c r="H553" s="68"/>
    </row>
    <row r="554" spans="1:8" x14ac:dyDescent="0.25">
      <c r="A554" s="14" t="s">
        <v>699</v>
      </c>
      <c r="B554" s="11">
        <v>100</v>
      </c>
      <c r="C554" s="55"/>
      <c r="D554" s="37"/>
      <c r="E554" s="55"/>
      <c r="F554" s="37"/>
      <c r="G554" s="55"/>
      <c r="H554" s="37"/>
    </row>
    <row r="555" spans="1:8" x14ac:dyDescent="0.25">
      <c r="A555" s="22" t="s">
        <v>700</v>
      </c>
      <c r="B555" s="23">
        <v>100</v>
      </c>
      <c r="C555" s="45"/>
      <c r="D555" s="46"/>
      <c r="E555" s="45"/>
      <c r="F555" s="46"/>
      <c r="G555" s="45"/>
      <c r="H555" s="46"/>
    </row>
    <row r="556" spans="1:8" x14ac:dyDescent="0.25">
      <c r="A556" s="16" t="s">
        <v>702</v>
      </c>
      <c r="B556" s="10">
        <v>100</v>
      </c>
      <c r="C556" s="44"/>
      <c r="D556" s="39"/>
      <c r="E556" s="44"/>
      <c r="F556" s="39"/>
      <c r="G556" s="44"/>
      <c r="H556" s="39"/>
    </row>
    <row r="557" spans="1:8" x14ac:dyDescent="0.25">
      <c r="A557" s="22" t="s">
        <v>703</v>
      </c>
      <c r="B557" s="23">
        <v>100</v>
      </c>
      <c r="C557" s="45"/>
      <c r="D557" s="46"/>
      <c r="E557" s="45"/>
      <c r="F557" s="46"/>
      <c r="G557" s="45"/>
      <c r="H557" s="46"/>
    </row>
    <row r="558" spans="1:8" x14ac:dyDescent="0.25">
      <c r="A558" s="16" t="s">
        <v>704</v>
      </c>
      <c r="B558" s="10">
        <v>100</v>
      </c>
      <c r="C558" s="44"/>
      <c r="D558" s="39"/>
      <c r="E558" s="44"/>
      <c r="F558" s="39"/>
      <c r="G558" s="44"/>
      <c r="H558" s="39"/>
    </row>
    <row r="559" spans="1:8" x14ac:dyDescent="0.25">
      <c r="A559" s="22" t="s">
        <v>705</v>
      </c>
      <c r="B559" s="23">
        <v>100</v>
      </c>
      <c r="C559" s="45"/>
      <c r="D559" s="46"/>
      <c r="E559" s="45"/>
      <c r="F559" s="46"/>
      <c r="G559" s="45"/>
      <c r="H559" s="46"/>
    </row>
    <row r="560" spans="1:8" x14ac:dyDescent="0.25">
      <c r="A560" s="16" t="s">
        <v>706</v>
      </c>
      <c r="B560" s="10">
        <v>100</v>
      </c>
      <c r="C560" s="44"/>
      <c r="D560" s="39"/>
      <c r="E560" s="44"/>
      <c r="F560" s="39"/>
      <c r="G560" s="44"/>
      <c r="H560" s="39"/>
    </row>
    <row r="561" spans="1:8" x14ac:dyDescent="0.25">
      <c r="A561" s="22" t="s">
        <v>707</v>
      </c>
      <c r="B561" s="23">
        <v>100</v>
      </c>
      <c r="C561" s="45"/>
      <c r="D561" s="46"/>
      <c r="E561" s="45"/>
      <c r="F561" s="46"/>
      <c r="G561" s="45"/>
      <c r="H561" s="46"/>
    </row>
    <row r="562" spans="1:8" x14ac:dyDescent="0.25">
      <c r="A562" s="69" t="s">
        <v>708</v>
      </c>
      <c r="B562" s="70">
        <v>100</v>
      </c>
      <c r="C562" s="71"/>
      <c r="D562" s="72"/>
      <c r="E562" s="71"/>
      <c r="F562" s="72"/>
      <c r="G562" s="71"/>
      <c r="H562" s="72"/>
    </row>
    <row r="563" spans="1:8" x14ac:dyDescent="0.25">
      <c r="A563" s="73" t="s">
        <v>710</v>
      </c>
      <c r="B563" s="74">
        <v>100</v>
      </c>
      <c r="C563" s="75"/>
      <c r="D563" s="76"/>
      <c r="E563" s="75"/>
      <c r="F563" s="76"/>
      <c r="G563" s="75"/>
      <c r="H563" s="76"/>
    </row>
    <row r="564" spans="1:8" x14ac:dyDescent="0.25">
      <c r="A564" s="16" t="s">
        <v>711</v>
      </c>
      <c r="B564" s="10">
        <v>100</v>
      </c>
      <c r="C564" s="44"/>
      <c r="D564" s="39"/>
      <c r="E564" s="44"/>
      <c r="F564" s="39"/>
      <c r="G564" s="44"/>
      <c r="H564" s="39"/>
    </row>
    <row r="565" spans="1:8" x14ac:dyDescent="0.25">
      <c r="A565" s="22" t="s">
        <v>712</v>
      </c>
      <c r="B565" s="23">
        <v>100</v>
      </c>
      <c r="C565" s="45"/>
      <c r="D565" s="46"/>
      <c r="E565" s="45"/>
      <c r="F565" s="46"/>
      <c r="G565" s="45"/>
      <c r="H565" s="46"/>
    </row>
    <row r="566" spans="1:8" x14ac:dyDescent="0.25">
      <c r="A566" s="16" t="s">
        <v>713</v>
      </c>
      <c r="B566" s="10">
        <v>100</v>
      </c>
      <c r="C566" s="44"/>
      <c r="D566" s="39"/>
      <c r="E566" s="44"/>
      <c r="F566" s="39"/>
      <c r="G566" s="44"/>
      <c r="H566" s="39"/>
    </row>
    <row r="567" spans="1:8" x14ac:dyDescent="0.25">
      <c r="A567" s="22" t="s">
        <v>714</v>
      </c>
      <c r="B567" s="23">
        <v>100</v>
      </c>
      <c r="C567" s="45"/>
      <c r="D567" s="46"/>
      <c r="E567" s="45"/>
      <c r="F567" s="46"/>
      <c r="G567" s="45"/>
      <c r="H567" s="46"/>
    </row>
    <row r="568" spans="1:8" x14ac:dyDescent="0.25">
      <c r="A568" s="16" t="s">
        <v>715</v>
      </c>
      <c r="B568" s="10">
        <v>100</v>
      </c>
      <c r="C568" s="44"/>
      <c r="D568" s="39"/>
      <c r="E568" s="44"/>
      <c r="F568" s="39"/>
      <c r="G568" s="44"/>
      <c r="H568" s="39"/>
    </row>
    <row r="569" spans="1:8" x14ac:dyDescent="0.25">
      <c r="A569" s="22" t="s">
        <v>716</v>
      </c>
      <c r="B569" s="23">
        <v>100</v>
      </c>
      <c r="C569" s="45"/>
      <c r="D569" s="46"/>
      <c r="E569" s="45"/>
      <c r="F569" s="46"/>
      <c r="G569" s="45"/>
      <c r="H569" s="46"/>
    </row>
    <row r="570" spans="1:8" x14ac:dyDescent="0.25">
      <c r="A570" s="16" t="s">
        <v>717</v>
      </c>
      <c r="B570" s="10">
        <v>100</v>
      </c>
      <c r="C570" s="44"/>
      <c r="D570" s="39"/>
      <c r="E570" s="44"/>
      <c r="F570" s="39"/>
      <c r="G570" s="44"/>
      <c r="H570" s="39"/>
    </row>
    <row r="571" spans="1:8" x14ac:dyDescent="0.25">
      <c r="A571" s="26" t="s">
        <v>718</v>
      </c>
      <c r="B571" s="27">
        <v>100</v>
      </c>
      <c r="C571" s="47"/>
      <c r="D571" s="48"/>
      <c r="E571" s="47"/>
      <c r="F571" s="48"/>
      <c r="G571" s="47"/>
      <c r="H571" s="48"/>
    </row>
    <row r="572" spans="1:8" x14ac:dyDescent="0.25">
      <c r="A572" s="14" t="s">
        <v>719</v>
      </c>
      <c r="B572" s="11">
        <v>100</v>
      </c>
      <c r="C572" s="55"/>
      <c r="D572" s="37"/>
      <c r="E572" s="55"/>
      <c r="F572" s="37"/>
      <c r="G572" s="55"/>
      <c r="H572" s="37"/>
    </row>
    <row r="573" spans="1:8" x14ac:dyDescent="0.25">
      <c r="A573" s="22" t="s">
        <v>720</v>
      </c>
      <c r="B573" s="23">
        <v>100</v>
      </c>
      <c r="C573" s="45"/>
      <c r="D573" s="46"/>
      <c r="E573" s="45"/>
      <c r="F573" s="46"/>
      <c r="G573" s="45"/>
      <c r="H573" s="46"/>
    </row>
    <row r="574" spans="1:8" x14ac:dyDescent="0.25">
      <c r="A574" s="16" t="s">
        <v>721</v>
      </c>
      <c r="B574" s="10">
        <v>100</v>
      </c>
      <c r="C574" s="44"/>
      <c r="D574" s="39"/>
      <c r="E574" s="44"/>
      <c r="F574" s="39"/>
      <c r="G574" s="44"/>
      <c r="H574" s="39"/>
    </row>
    <row r="575" spans="1:8" x14ac:dyDescent="0.25">
      <c r="A575" s="22" t="s">
        <v>722</v>
      </c>
      <c r="B575" s="23">
        <v>100</v>
      </c>
      <c r="C575" s="45"/>
      <c r="D575" s="46"/>
      <c r="E575" s="45"/>
      <c r="F575" s="46"/>
      <c r="G575" s="45"/>
      <c r="H575" s="46"/>
    </row>
    <row r="576" spans="1:8" x14ac:dyDescent="0.25">
      <c r="A576" s="16" t="s">
        <v>723</v>
      </c>
      <c r="B576" s="10">
        <v>100</v>
      </c>
      <c r="C576" s="44"/>
      <c r="D576" s="39"/>
      <c r="E576" s="44"/>
      <c r="F576" s="39"/>
      <c r="G576" s="44"/>
      <c r="H576" s="39"/>
    </row>
    <row r="577" spans="1:8" x14ac:dyDescent="0.25">
      <c r="A577" s="22" t="s">
        <v>724</v>
      </c>
      <c r="B577" s="23">
        <v>100</v>
      </c>
      <c r="C577" s="45"/>
      <c r="D577" s="46"/>
      <c r="E577" s="45"/>
      <c r="F577" s="46"/>
      <c r="G577" s="45"/>
      <c r="H577" s="46"/>
    </row>
    <row r="578" spans="1:8" x14ac:dyDescent="0.25">
      <c r="A578" s="69" t="s">
        <v>725</v>
      </c>
      <c r="B578" s="70">
        <v>100</v>
      </c>
      <c r="C578" s="71"/>
      <c r="D578" s="72"/>
      <c r="E578" s="71"/>
      <c r="F578" s="72"/>
      <c r="G578" s="71"/>
      <c r="H578" s="72"/>
    </row>
    <row r="579" spans="1:8" x14ac:dyDescent="0.25">
      <c r="A579" s="73" t="s">
        <v>729</v>
      </c>
      <c r="B579" s="74">
        <v>100</v>
      </c>
      <c r="C579" s="75"/>
      <c r="D579" s="76"/>
      <c r="E579" s="75"/>
      <c r="F579" s="76"/>
      <c r="G579" s="75"/>
      <c r="H579" s="76"/>
    </row>
    <row r="580" spans="1:8" x14ac:dyDescent="0.25">
      <c r="A580" s="16" t="s">
        <v>730</v>
      </c>
      <c r="B580" s="10">
        <v>100</v>
      </c>
      <c r="C580" s="44"/>
      <c r="D580" s="39"/>
      <c r="E580" s="44"/>
      <c r="F580" s="39"/>
      <c r="G580" s="44"/>
      <c r="H580" s="39"/>
    </row>
    <row r="581" spans="1:8" x14ac:dyDescent="0.25">
      <c r="A581" s="22" t="s">
        <v>731</v>
      </c>
      <c r="B581" s="23">
        <v>100</v>
      </c>
      <c r="C581" s="45"/>
      <c r="D581" s="46"/>
      <c r="E581" s="45"/>
      <c r="F581" s="46"/>
      <c r="G581" s="45"/>
      <c r="H581" s="46"/>
    </row>
    <row r="582" spans="1:8" x14ac:dyDescent="0.25">
      <c r="A582" s="16" t="s">
        <v>732</v>
      </c>
      <c r="B582" s="10">
        <v>100</v>
      </c>
      <c r="C582" s="44"/>
      <c r="D582" s="39"/>
      <c r="E582" s="44"/>
      <c r="F582" s="39"/>
      <c r="G582" s="44"/>
      <c r="H582" s="39"/>
    </row>
    <row r="583" spans="1:8" x14ac:dyDescent="0.25">
      <c r="A583" s="22" t="s">
        <v>733</v>
      </c>
      <c r="B583" s="23">
        <v>100</v>
      </c>
      <c r="C583" s="45"/>
      <c r="D583" s="46"/>
      <c r="E583" s="45"/>
      <c r="F583" s="46"/>
      <c r="G583" s="45"/>
      <c r="H583" s="46"/>
    </row>
    <row r="584" spans="1:8" x14ac:dyDescent="0.25">
      <c r="A584" s="16" t="s">
        <v>734</v>
      </c>
      <c r="B584" s="10">
        <v>100</v>
      </c>
      <c r="C584" s="44"/>
      <c r="D584" s="39"/>
      <c r="E584" s="44"/>
      <c r="F584" s="39"/>
      <c r="G584" s="44"/>
      <c r="H584" s="39"/>
    </row>
    <row r="585" spans="1:8" x14ac:dyDescent="0.25">
      <c r="A585" s="22" t="s">
        <v>735</v>
      </c>
      <c r="B585" s="23">
        <v>100</v>
      </c>
      <c r="C585" s="45"/>
      <c r="D585" s="46"/>
      <c r="E585" s="45"/>
      <c r="F585" s="46"/>
      <c r="G585" s="45"/>
      <c r="H585" s="46"/>
    </row>
    <row r="586" spans="1:8" x14ac:dyDescent="0.25">
      <c r="A586" s="16" t="s">
        <v>736</v>
      </c>
      <c r="B586" s="10">
        <v>100</v>
      </c>
      <c r="C586" s="44"/>
      <c r="D586" s="39"/>
      <c r="E586" s="44"/>
      <c r="F586" s="39"/>
      <c r="G586" s="44"/>
      <c r="H586" s="39"/>
    </row>
    <row r="587" spans="1:8" x14ac:dyDescent="0.25">
      <c r="A587" s="26" t="s">
        <v>737</v>
      </c>
      <c r="B587" s="27">
        <v>100</v>
      </c>
      <c r="C587" s="47"/>
      <c r="D587" s="48"/>
      <c r="E587" s="47"/>
      <c r="F587" s="48"/>
      <c r="G587" s="47"/>
      <c r="H587" s="48"/>
    </row>
    <row r="588" spans="1:8" x14ac:dyDescent="0.25">
      <c r="A588" s="14" t="s">
        <v>750</v>
      </c>
      <c r="B588" s="11">
        <v>100</v>
      </c>
      <c r="C588" s="55"/>
      <c r="D588" s="37"/>
      <c r="E588" s="55"/>
      <c r="F588" s="37"/>
      <c r="G588" s="55"/>
      <c r="H588" s="37"/>
    </row>
    <row r="589" spans="1:8" x14ac:dyDescent="0.25">
      <c r="A589" s="22" t="s">
        <v>751</v>
      </c>
      <c r="B589" s="23">
        <v>100</v>
      </c>
      <c r="C589" s="45"/>
      <c r="D589" s="46"/>
      <c r="E589" s="45"/>
      <c r="F589" s="46"/>
      <c r="G589" s="45"/>
      <c r="H589" s="46"/>
    </row>
    <row r="590" spans="1:8" x14ac:dyDescent="0.25">
      <c r="A590" s="16" t="s">
        <v>752</v>
      </c>
      <c r="B590" s="10">
        <v>100</v>
      </c>
      <c r="C590" s="44"/>
      <c r="D590" s="39"/>
      <c r="E590" s="44"/>
      <c r="F590" s="39"/>
      <c r="G590" s="44"/>
      <c r="H590" s="39"/>
    </row>
    <row r="591" spans="1:8" x14ac:dyDescent="0.25">
      <c r="A591" s="22" t="s">
        <v>1272</v>
      </c>
      <c r="B591" s="23">
        <v>100</v>
      </c>
      <c r="C591" s="45"/>
      <c r="D591" s="46"/>
      <c r="E591" s="45"/>
      <c r="F591" s="46"/>
      <c r="G591" s="45"/>
      <c r="H591" s="46"/>
    </row>
    <row r="592" spans="1:8" x14ac:dyDescent="0.25">
      <c r="A592" s="16" t="s">
        <v>753</v>
      </c>
      <c r="B592" s="10">
        <v>100</v>
      </c>
      <c r="C592" s="44"/>
      <c r="D592" s="39"/>
      <c r="E592" s="44"/>
      <c r="F592" s="39"/>
      <c r="G592" s="44"/>
      <c r="H592" s="39"/>
    </row>
    <row r="593" spans="1:8" x14ac:dyDescent="0.25">
      <c r="A593" s="22" t="s">
        <v>754</v>
      </c>
      <c r="B593" s="23">
        <v>100</v>
      </c>
      <c r="C593" s="45"/>
      <c r="D593" s="46"/>
      <c r="E593" s="45"/>
      <c r="F593" s="46"/>
      <c r="G593" s="45"/>
      <c r="H593" s="46"/>
    </row>
    <row r="594" spans="1:8" x14ac:dyDescent="0.25">
      <c r="A594" s="16" t="s">
        <v>755</v>
      </c>
      <c r="B594" s="10">
        <v>100</v>
      </c>
      <c r="C594" s="44"/>
      <c r="D594" s="39"/>
      <c r="E594" s="44"/>
      <c r="F594" s="39"/>
      <c r="G594" s="44"/>
      <c r="H594" s="39"/>
    </row>
    <row r="595" spans="1:8" x14ac:dyDescent="0.25">
      <c r="A595" s="22" t="s">
        <v>757</v>
      </c>
      <c r="B595" s="23">
        <v>100</v>
      </c>
      <c r="C595" s="45"/>
      <c r="D595" s="46"/>
      <c r="E595" s="45"/>
      <c r="F595" s="46"/>
      <c r="G595" s="45"/>
      <c r="H595" s="46"/>
    </row>
    <row r="596" spans="1:8" x14ac:dyDescent="0.25">
      <c r="A596" s="69" t="s">
        <v>758</v>
      </c>
      <c r="B596" s="70">
        <v>100</v>
      </c>
      <c r="C596" s="71"/>
      <c r="D596" s="72"/>
      <c r="E596" s="71"/>
      <c r="F596" s="72"/>
      <c r="G596" s="71"/>
      <c r="H596" s="72"/>
    </row>
    <row r="597" spans="1:8" x14ac:dyDescent="0.25">
      <c r="A597" s="73" t="s">
        <v>766</v>
      </c>
      <c r="B597" s="74">
        <v>100</v>
      </c>
      <c r="C597" s="75"/>
      <c r="D597" s="76"/>
      <c r="E597" s="75"/>
      <c r="F597" s="76"/>
      <c r="G597" s="75"/>
      <c r="H597" s="76"/>
    </row>
    <row r="598" spans="1:8" x14ac:dyDescent="0.25">
      <c r="A598" s="16" t="s">
        <v>778</v>
      </c>
      <c r="B598" s="10">
        <v>100</v>
      </c>
      <c r="C598" s="44"/>
      <c r="D598" s="39"/>
      <c r="E598" s="44"/>
      <c r="F598" s="39"/>
      <c r="G598" s="44"/>
      <c r="H598" s="39"/>
    </row>
    <row r="599" spans="1:8" x14ac:dyDescent="0.25">
      <c r="A599" s="22" t="s">
        <v>779</v>
      </c>
      <c r="B599" s="23">
        <v>100</v>
      </c>
      <c r="C599" s="45"/>
      <c r="D599" s="46"/>
      <c r="E599" s="45"/>
      <c r="F599" s="46"/>
      <c r="G599" s="45"/>
      <c r="H599" s="46"/>
    </row>
    <row r="600" spans="1:8" x14ac:dyDescent="0.25">
      <c r="A600" s="16" t="s">
        <v>770</v>
      </c>
      <c r="B600" s="10">
        <v>100</v>
      </c>
      <c r="C600" s="44"/>
      <c r="D600" s="39"/>
      <c r="E600" s="44"/>
      <c r="F600" s="39"/>
      <c r="G600" s="44"/>
      <c r="H600" s="39"/>
    </row>
    <row r="601" spans="1:8" x14ac:dyDescent="0.25">
      <c r="A601" s="22" t="s">
        <v>771</v>
      </c>
      <c r="B601" s="23">
        <v>100</v>
      </c>
      <c r="C601" s="45"/>
      <c r="D601" s="46"/>
      <c r="E601" s="45"/>
      <c r="F601" s="46"/>
      <c r="G601" s="45"/>
      <c r="H601" s="46"/>
    </row>
    <row r="602" spans="1:8" x14ac:dyDescent="0.25">
      <c r="A602" s="16" t="s">
        <v>772</v>
      </c>
      <c r="B602" s="10">
        <v>100</v>
      </c>
      <c r="C602" s="44"/>
      <c r="D602" s="39"/>
      <c r="E602" s="44"/>
      <c r="F602" s="39"/>
      <c r="G602" s="44"/>
      <c r="H602" s="39"/>
    </row>
    <row r="603" spans="1:8" x14ac:dyDescent="0.25">
      <c r="A603" s="22" t="s">
        <v>773</v>
      </c>
      <c r="B603" s="23">
        <v>100</v>
      </c>
      <c r="C603" s="45"/>
      <c r="D603" s="46"/>
      <c r="E603" s="45"/>
      <c r="F603" s="46"/>
      <c r="G603" s="45"/>
      <c r="H603" s="46"/>
    </row>
    <row r="604" spans="1:8" x14ac:dyDescent="0.25">
      <c r="A604" s="16" t="s">
        <v>774</v>
      </c>
      <c r="B604" s="10">
        <v>100</v>
      </c>
      <c r="C604" s="44"/>
      <c r="D604" s="39"/>
      <c r="E604" s="44"/>
      <c r="F604" s="39"/>
      <c r="G604" s="44"/>
      <c r="H604" s="39"/>
    </row>
    <row r="605" spans="1:8" x14ac:dyDescent="0.25">
      <c r="A605" s="22" t="s">
        <v>775</v>
      </c>
      <c r="B605" s="23">
        <v>100</v>
      </c>
      <c r="C605" s="45"/>
      <c r="D605" s="46"/>
      <c r="E605" s="45"/>
      <c r="F605" s="46"/>
      <c r="G605" s="45"/>
      <c r="H605" s="46"/>
    </row>
    <row r="606" spans="1:8" x14ac:dyDescent="0.25">
      <c r="A606" s="16" t="s">
        <v>776</v>
      </c>
      <c r="B606" s="10">
        <v>100</v>
      </c>
      <c r="C606" s="44"/>
      <c r="D606" s="39"/>
      <c r="E606" s="44"/>
      <c r="F606" s="39"/>
      <c r="G606" s="44"/>
      <c r="H606" s="39"/>
    </row>
    <row r="607" spans="1:8" x14ac:dyDescent="0.25">
      <c r="A607" s="26" t="s">
        <v>777</v>
      </c>
      <c r="B607" s="27">
        <v>100</v>
      </c>
      <c r="C607" s="47"/>
      <c r="D607" s="48"/>
      <c r="E607" s="47"/>
      <c r="F607" s="48"/>
      <c r="G607" s="47"/>
      <c r="H607" s="48"/>
    </row>
    <row r="608" spans="1:8" x14ac:dyDescent="0.25">
      <c r="A608" s="16" t="s">
        <v>788</v>
      </c>
      <c r="B608" s="10">
        <v>100</v>
      </c>
      <c r="C608" s="44"/>
      <c r="D608" s="39"/>
      <c r="E608" s="44"/>
      <c r="F608" s="39"/>
      <c r="G608" s="44"/>
      <c r="H608" s="39"/>
    </row>
    <row r="609" spans="1:8" x14ac:dyDescent="0.25">
      <c r="A609" s="22" t="s">
        <v>860</v>
      </c>
      <c r="B609" s="23">
        <v>100</v>
      </c>
      <c r="C609" s="45"/>
      <c r="D609" s="46"/>
      <c r="E609" s="45"/>
      <c r="F609" s="46"/>
      <c r="G609" s="45"/>
      <c r="H609" s="46"/>
    </row>
    <row r="610" spans="1:8" x14ac:dyDescent="0.25">
      <c r="A610" s="16" t="s">
        <v>862</v>
      </c>
      <c r="B610" s="10">
        <v>100</v>
      </c>
      <c r="C610" s="44"/>
      <c r="D610" s="39"/>
      <c r="E610" s="44"/>
      <c r="F610" s="39"/>
      <c r="G610" s="44"/>
      <c r="H610" s="39"/>
    </row>
    <row r="611" spans="1:8" x14ac:dyDescent="0.25">
      <c r="A611" s="22" t="s">
        <v>866</v>
      </c>
      <c r="B611" s="23">
        <v>100</v>
      </c>
      <c r="C611" s="45"/>
      <c r="D611" s="46"/>
      <c r="E611" s="45"/>
      <c r="F611" s="46"/>
      <c r="G611" s="45"/>
      <c r="H611" s="46"/>
    </row>
    <row r="612" spans="1:8" x14ac:dyDescent="0.25">
      <c r="A612" s="16" t="s">
        <v>867</v>
      </c>
      <c r="B612" s="10">
        <v>100</v>
      </c>
      <c r="C612" s="44"/>
      <c r="D612" s="39"/>
      <c r="E612" s="44"/>
      <c r="F612" s="39"/>
      <c r="G612" s="44"/>
      <c r="H612" s="39"/>
    </row>
    <row r="613" spans="1:8" x14ac:dyDescent="0.25">
      <c r="A613" s="22" t="s">
        <v>869</v>
      </c>
      <c r="B613" s="23">
        <v>100</v>
      </c>
      <c r="C613" s="45"/>
      <c r="D613" s="46"/>
      <c r="E613" s="45"/>
      <c r="F613" s="46"/>
      <c r="G613" s="45"/>
      <c r="H613" s="46"/>
    </row>
    <row r="614" spans="1:8" x14ac:dyDescent="0.25">
      <c r="A614" s="16" t="s">
        <v>870</v>
      </c>
      <c r="B614" s="10">
        <v>100</v>
      </c>
      <c r="C614" s="44"/>
      <c r="D614" s="39"/>
      <c r="E614" s="44"/>
      <c r="F614" s="39"/>
      <c r="G614" s="44"/>
      <c r="H614" s="39"/>
    </row>
    <row r="615" spans="1:8" x14ac:dyDescent="0.25">
      <c r="A615" s="22" t="s">
        <v>871</v>
      </c>
      <c r="B615" s="23">
        <v>100</v>
      </c>
      <c r="C615" s="45"/>
      <c r="D615" s="46"/>
      <c r="E615" s="45"/>
      <c r="F615" s="46"/>
      <c r="G615" s="45"/>
      <c r="H615" s="46"/>
    </row>
    <row r="616" spans="1:8" x14ac:dyDescent="0.25">
      <c r="A616" s="16" t="s">
        <v>873</v>
      </c>
      <c r="B616" s="10">
        <v>100</v>
      </c>
      <c r="C616" s="44"/>
      <c r="D616" s="39"/>
      <c r="E616" s="44"/>
      <c r="F616" s="39"/>
      <c r="G616" s="44"/>
      <c r="H616" s="39"/>
    </row>
    <row r="617" spans="1:8" x14ac:dyDescent="0.25">
      <c r="A617" s="22" t="s">
        <v>789</v>
      </c>
      <c r="B617" s="23">
        <v>100</v>
      </c>
      <c r="C617" s="45"/>
      <c r="D617" s="46"/>
      <c r="E617" s="45"/>
      <c r="F617" s="46"/>
      <c r="G617" s="45"/>
      <c r="H617" s="46"/>
    </row>
    <row r="618" spans="1:8" x14ac:dyDescent="0.25">
      <c r="A618" s="16" t="s">
        <v>790</v>
      </c>
      <c r="B618" s="10">
        <v>100</v>
      </c>
      <c r="C618" s="44"/>
      <c r="D618" s="39"/>
      <c r="E618" s="44"/>
      <c r="F618" s="39"/>
      <c r="G618" s="44"/>
      <c r="H618" s="39"/>
    </row>
    <row r="619" spans="1:8" x14ac:dyDescent="0.25">
      <c r="A619" s="22" t="s">
        <v>1222</v>
      </c>
      <c r="B619" s="23">
        <v>100</v>
      </c>
      <c r="C619" s="45"/>
      <c r="D619" s="46"/>
      <c r="E619" s="45"/>
      <c r="F619" s="46"/>
      <c r="G619" s="45"/>
      <c r="H619" s="46"/>
    </row>
    <row r="620" spans="1:8" x14ac:dyDescent="0.25">
      <c r="A620" s="16" t="s">
        <v>791</v>
      </c>
      <c r="B620" s="10">
        <v>100</v>
      </c>
      <c r="C620" s="44"/>
      <c r="D620" s="39"/>
      <c r="E620" s="44"/>
      <c r="F620" s="39"/>
      <c r="G620" s="44"/>
      <c r="H620" s="39"/>
    </row>
    <row r="621" spans="1:8" x14ac:dyDescent="0.25">
      <c r="A621" s="22" t="s">
        <v>792</v>
      </c>
      <c r="B621" s="23">
        <v>100</v>
      </c>
      <c r="C621" s="45"/>
      <c r="D621" s="46"/>
      <c r="E621" s="45"/>
      <c r="F621" s="46"/>
      <c r="G621" s="45"/>
      <c r="H621" s="46"/>
    </row>
    <row r="622" spans="1:8" x14ac:dyDescent="0.25">
      <c r="A622" s="16" t="s">
        <v>1223</v>
      </c>
      <c r="B622" s="10">
        <v>100</v>
      </c>
      <c r="C622" s="44"/>
      <c r="D622" s="39"/>
      <c r="E622" s="44"/>
      <c r="F622" s="39"/>
      <c r="G622" s="44"/>
      <c r="H622" s="39"/>
    </row>
    <row r="623" spans="1:8" x14ac:dyDescent="0.25">
      <c r="A623" s="22" t="s">
        <v>793</v>
      </c>
      <c r="B623" s="23">
        <v>100</v>
      </c>
      <c r="C623" s="45"/>
      <c r="D623" s="46"/>
      <c r="E623" s="45"/>
      <c r="F623" s="46"/>
      <c r="G623" s="45"/>
      <c r="H623" s="46"/>
    </row>
    <row r="624" spans="1:8" x14ac:dyDescent="0.25">
      <c r="A624" s="16" t="s">
        <v>795</v>
      </c>
      <c r="B624" s="10">
        <v>100</v>
      </c>
      <c r="C624" s="44"/>
      <c r="D624" s="39"/>
      <c r="E624" s="44"/>
      <c r="F624" s="39"/>
      <c r="G624" s="44"/>
      <c r="H624" s="39"/>
    </row>
    <row r="625" spans="1:8" x14ac:dyDescent="0.25">
      <c r="A625" s="22" t="s">
        <v>1224</v>
      </c>
      <c r="B625" s="23">
        <v>100</v>
      </c>
      <c r="C625" s="45"/>
      <c r="D625" s="46"/>
      <c r="E625" s="45"/>
      <c r="F625" s="46"/>
      <c r="G625" s="45"/>
      <c r="H625" s="46"/>
    </row>
    <row r="626" spans="1:8" x14ac:dyDescent="0.25">
      <c r="A626" s="16" t="s">
        <v>796</v>
      </c>
      <c r="B626" s="10">
        <v>100</v>
      </c>
      <c r="C626" s="44"/>
      <c r="D626" s="39"/>
      <c r="E626" s="44"/>
      <c r="F626" s="39"/>
      <c r="G626" s="44"/>
      <c r="H626" s="39"/>
    </row>
    <row r="627" spans="1:8" x14ac:dyDescent="0.25">
      <c r="A627" s="22" t="s">
        <v>797</v>
      </c>
      <c r="B627" s="23">
        <v>100</v>
      </c>
      <c r="C627" s="45"/>
      <c r="D627" s="46"/>
      <c r="E627" s="45"/>
      <c r="F627" s="46"/>
      <c r="G627" s="45"/>
      <c r="H627" s="46"/>
    </row>
    <row r="628" spans="1:8" x14ac:dyDescent="0.25">
      <c r="A628" s="16" t="s">
        <v>798</v>
      </c>
      <c r="B628" s="10">
        <v>100</v>
      </c>
      <c r="C628" s="44"/>
      <c r="D628" s="39"/>
      <c r="E628" s="44"/>
      <c r="F628" s="39"/>
      <c r="G628" s="44"/>
      <c r="H628" s="39"/>
    </row>
    <row r="629" spans="1:8" x14ac:dyDescent="0.25">
      <c r="A629" s="22" t="s">
        <v>799</v>
      </c>
      <c r="B629" s="23">
        <v>100</v>
      </c>
      <c r="C629" s="45"/>
      <c r="D629" s="46"/>
      <c r="E629" s="45"/>
      <c r="F629" s="46"/>
      <c r="G629" s="45"/>
      <c r="H629" s="46"/>
    </row>
    <row r="630" spans="1:8" x14ac:dyDescent="0.25">
      <c r="A630" s="16" t="s">
        <v>800</v>
      </c>
      <c r="B630" s="10">
        <v>100</v>
      </c>
      <c r="C630" s="44"/>
      <c r="D630" s="39"/>
      <c r="E630" s="44"/>
      <c r="F630" s="39"/>
      <c r="G630" s="44"/>
      <c r="H630" s="39"/>
    </row>
    <row r="631" spans="1:8" x14ac:dyDescent="0.25">
      <c r="A631" s="22" t="s">
        <v>801</v>
      </c>
      <c r="B631" s="23">
        <v>100</v>
      </c>
      <c r="C631" s="45"/>
      <c r="D631" s="46"/>
      <c r="E631" s="45"/>
      <c r="F631" s="46"/>
      <c r="G631" s="45"/>
      <c r="H631" s="46"/>
    </row>
    <row r="632" spans="1:8" x14ac:dyDescent="0.25">
      <c r="A632" s="16" t="s">
        <v>802</v>
      </c>
      <c r="B632" s="10">
        <v>100</v>
      </c>
      <c r="C632" s="44"/>
      <c r="D632" s="39"/>
      <c r="E632" s="44"/>
      <c r="F632" s="39"/>
      <c r="G632" s="44"/>
      <c r="H632" s="39"/>
    </row>
    <row r="633" spans="1:8" x14ac:dyDescent="0.25">
      <c r="A633" s="22" t="s">
        <v>803</v>
      </c>
      <c r="B633" s="23">
        <v>100</v>
      </c>
      <c r="C633" s="45"/>
      <c r="D633" s="46"/>
      <c r="E633" s="45"/>
      <c r="F633" s="46"/>
      <c r="G633" s="45"/>
      <c r="H633" s="46"/>
    </row>
    <row r="634" spans="1:8" x14ac:dyDescent="0.25">
      <c r="A634" s="16" t="s">
        <v>837</v>
      </c>
      <c r="B634" s="10">
        <v>100</v>
      </c>
      <c r="C634" s="44"/>
      <c r="D634" s="39"/>
      <c r="E634" s="44"/>
      <c r="F634" s="39"/>
      <c r="G634" s="44"/>
      <c r="H634" s="39"/>
    </row>
    <row r="635" spans="1:8" x14ac:dyDescent="0.25">
      <c r="A635" s="22" t="s">
        <v>838</v>
      </c>
      <c r="B635" s="23">
        <v>100</v>
      </c>
      <c r="C635" s="45"/>
      <c r="D635" s="46"/>
      <c r="E635" s="45"/>
      <c r="F635" s="46"/>
      <c r="G635" s="45"/>
      <c r="H635" s="46"/>
    </row>
    <row r="636" spans="1:8" x14ac:dyDescent="0.25">
      <c r="A636" s="16" t="s">
        <v>839</v>
      </c>
      <c r="B636" s="10">
        <v>100</v>
      </c>
      <c r="C636" s="44"/>
      <c r="D636" s="39"/>
      <c r="E636" s="44"/>
      <c r="F636" s="39"/>
      <c r="G636" s="44"/>
      <c r="H636" s="39"/>
    </row>
    <row r="637" spans="1:8" x14ac:dyDescent="0.25">
      <c r="A637" s="22" t="s">
        <v>840</v>
      </c>
      <c r="B637" s="23">
        <v>100</v>
      </c>
      <c r="C637" s="45"/>
      <c r="D637" s="46"/>
      <c r="E637" s="45"/>
      <c r="F637" s="46"/>
      <c r="G637" s="45"/>
      <c r="H637" s="46"/>
    </row>
    <row r="638" spans="1:8" x14ac:dyDescent="0.25">
      <c r="A638" s="16" t="s">
        <v>842</v>
      </c>
      <c r="B638" s="10">
        <v>100</v>
      </c>
      <c r="C638" s="44"/>
      <c r="D638" s="39"/>
      <c r="E638" s="44"/>
      <c r="F638" s="39"/>
      <c r="G638" s="44"/>
      <c r="H638" s="39"/>
    </row>
    <row r="639" spans="1:8" x14ac:dyDescent="0.25">
      <c r="A639" s="22" t="s">
        <v>849</v>
      </c>
      <c r="B639" s="23">
        <v>100</v>
      </c>
      <c r="C639" s="45"/>
      <c r="D639" s="46"/>
      <c r="E639" s="45"/>
      <c r="F639" s="46"/>
      <c r="G639" s="45"/>
      <c r="H639" s="46"/>
    </row>
    <row r="640" spans="1:8" x14ac:dyDescent="0.25">
      <c r="A640" s="16" t="s">
        <v>850</v>
      </c>
      <c r="B640" s="10">
        <v>100</v>
      </c>
      <c r="C640" s="44"/>
      <c r="D640" s="39"/>
      <c r="E640" s="44"/>
      <c r="F640" s="39"/>
      <c r="G640" s="44"/>
      <c r="H640" s="39"/>
    </row>
    <row r="641" spans="1:8" x14ac:dyDescent="0.25">
      <c r="A641" s="22" t="s">
        <v>851</v>
      </c>
      <c r="B641" s="23">
        <v>100</v>
      </c>
      <c r="C641" s="45"/>
      <c r="D641" s="46"/>
      <c r="E641" s="45"/>
      <c r="F641" s="46"/>
      <c r="G641" s="45"/>
      <c r="H641" s="46"/>
    </row>
    <row r="642" spans="1:8" x14ac:dyDescent="0.25">
      <c r="A642" s="16" t="s">
        <v>852</v>
      </c>
      <c r="B642" s="10">
        <v>100</v>
      </c>
      <c r="C642" s="44"/>
      <c r="D642" s="39"/>
      <c r="E642" s="44"/>
      <c r="F642" s="39"/>
      <c r="G642" s="44"/>
      <c r="H642" s="39"/>
    </row>
    <row r="643" spans="1:8" x14ac:dyDescent="0.25">
      <c r="A643" s="22" t="s">
        <v>853</v>
      </c>
      <c r="B643" s="23">
        <v>100</v>
      </c>
      <c r="C643" s="45"/>
      <c r="D643" s="46"/>
      <c r="E643" s="45"/>
      <c r="F643" s="46"/>
      <c r="G643" s="45"/>
      <c r="H643" s="46"/>
    </row>
    <row r="644" spans="1:8" x14ac:dyDescent="0.25">
      <c r="A644" s="16" t="s">
        <v>854</v>
      </c>
      <c r="B644" s="10">
        <v>100</v>
      </c>
      <c r="C644" s="44"/>
      <c r="D644" s="39"/>
      <c r="E644" s="44"/>
      <c r="F644" s="39"/>
      <c r="G644" s="44"/>
      <c r="H644" s="39"/>
    </row>
    <row r="645" spans="1:8" x14ac:dyDescent="0.25">
      <c r="A645" s="22" t="s">
        <v>822</v>
      </c>
      <c r="B645" s="23">
        <v>100</v>
      </c>
      <c r="C645" s="45"/>
      <c r="D645" s="46"/>
      <c r="E645" s="45"/>
      <c r="F645" s="46"/>
      <c r="G645" s="45"/>
      <c r="H645" s="46"/>
    </row>
    <row r="646" spans="1:8" x14ac:dyDescent="0.25">
      <c r="A646" s="16" t="s">
        <v>823</v>
      </c>
      <c r="B646" s="10">
        <v>100</v>
      </c>
      <c r="C646" s="44"/>
      <c r="D646" s="39"/>
      <c r="E646" s="44"/>
      <c r="F646" s="39"/>
      <c r="G646" s="44"/>
      <c r="H646" s="39"/>
    </row>
    <row r="647" spans="1:8" x14ac:dyDescent="0.25">
      <c r="A647" s="22" t="s">
        <v>824</v>
      </c>
      <c r="B647" s="23">
        <v>100</v>
      </c>
      <c r="C647" s="45"/>
      <c r="D647" s="46"/>
      <c r="E647" s="45"/>
      <c r="F647" s="46"/>
      <c r="G647" s="45"/>
      <c r="H647" s="46"/>
    </row>
    <row r="648" spans="1:8" x14ac:dyDescent="0.25">
      <c r="A648" s="16" t="s">
        <v>825</v>
      </c>
      <c r="B648" s="10">
        <v>100</v>
      </c>
      <c r="C648" s="44"/>
      <c r="D648" s="39"/>
      <c r="E648" s="44"/>
      <c r="F648" s="39"/>
      <c r="G648" s="44"/>
      <c r="H648" s="39"/>
    </row>
    <row r="649" spans="1:8" x14ac:dyDescent="0.25">
      <c r="A649" s="22" t="s">
        <v>826</v>
      </c>
      <c r="B649" s="23">
        <v>100</v>
      </c>
      <c r="C649" s="45"/>
      <c r="D649" s="46"/>
      <c r="E649" s="45"/>
      <c r="F649" s="46"/>
      <c r="G649" s="45"/>
      <c r="H649" s="46"/>
    </row>
    <row r="650" spans="1:8" x14ac:dyDescent="0.25">
      <c r="A650" s="16" t="s">
        <v>1230</v>
      </c>
      <c r="B650" s="10">
        <v>100</v>
      </c>
      <c r="C650" s="44"/>
      <c r="D650" s="39"/>
      <c r="E650" s="44"/>
      <c r="F650" s="39"/>
      <c r="G650" s="44"/>
      <c r="H650" s="39"/>
    </row>
    <row r="651" spans="1:8" x14ac:dyDescent="0.25">
      <c r="A651" s="22" t="s">
        <v>827</v>
      </c>
      <c r="B651" s="23">
        <v>100</v>
      </c>
      <c r="C651" s="45"/>
      <c r="D651" s="46"/>
      <c r="E651" s="45"/>
      <c r="F651" s="46"/>
      <c r="G651" s="45"/>
      <c r="H651" s="46"/>
    </row>
    <row r="652" spans="1:8" x14ac:dyDescent="0.25">
      <c r="A652" s="16" t="s">
        <v>828</v>
      </c>
      <c r="B652" s="10">
        <v>100</v>
      </c>
      <c r="C652" s="44"/>
      <c r="D652" s="39"/>
      <c r="E652" s="44"/>
      <c r="F652" s="39"/>
      <c r="G652" s="44"/>
      <c r="H652" s="39"/>
    </row>
    <row r="653" spans="1:8" x14ac:dyDescent="0.25">
      <c r="A653" s="22" t="s">
        <v>1592</v>
      </c>
      <c r="B653" s="23">
        <v>100</v>
      </c>
      <c r="C653" s="45"/>
      <c r="D653" s="46"/>
      <c r="E653" s="45"/>
      <c r="F653" s="46"/>
      <c r="G653" s="45"/>
      <c r="H653" s="46"/>
    </row>
    <row r="654" spans="1:8" x14ac:dyDescent="0.25">
      <c r="A654" s="16" t="s">
        <v>829</v>
      </c>
      <c r="B654" s="10">
        <v>100</v>
      </c>
      <c r="C654" s="44"/>
      <c r="D654" s="39"/>
      <c r="E654" s="44"/>
      <c r="F654" s="39"/>
      <c r="G654" s="44"/>
      <c r="H654" s="39"/>
    </row>
    <row r="655" spans="1:8" x14ac:dyDescent="0.25">
      <c r="A655" s="22" t="s">
        <v>1194</v>
      </c>
      <c r="B655" s="23">
        <v>100</v>
      </c>
      <c r="C655" s="45"/>
      <c r="D655" s="46"/>
      <c r="E655" s="45"/>
      <c r="F655" s="46"/>
      <c r="G655" s="45"/>
      <c r="H655" s="46"/>
    </row>
    <row r="656" spans="1:8" x14ac:dyDescent="0.25">
      <c r="A656" s="16" t="s">
        <v>1231</v>
      </c>
      <c r="B656" s="10">
        <v>100</v>
      </c>
      <c r="C656" s="44"/>
      <c r="D656" s="39"/>
      <c r="E656" s="44"/>
      <c r="F656" s="39"/>
      <c r="G656" s="44"/>
      <c r="H656" s="39"/>
    </row>
    <row r="657" spans="1:8" x14ac:dyDescent="0.25">
      <c r="A657" s="22" t="s">
        <v>830</v>
      </c>
      <c r="B657" s="23">
        <v>100</v>
      </c>
      <c r="C657" s="45"/>
      <c r="D657" s="46"/>
      <c r="E657" s="45"/>
      <c r="F657" s="46"/>
      <c r="G657" s="45"/>
      <c r="H657" s="46"/>
    </row>
    <row r="658" spans="1:8" x14ac:dyDescent="0.25">
      <c r="A658" s="16" t="s">
        <v>831</v>
      </c>
      <c r="B658" s="10">
        <v>100</v>
      </c>
      <c r="C658" s="44"/>
      <c r="D658" s="39"/>
      <c r="E658" s="44"/>
      <c r="F658" s="39"/>
      <c r="G658" s="44"/>
      <c r="H658" s="39"/>
    </row>
    <row r="659" spans="1:8" x14ac:dyDescent="0.25">
      <c r="A659" s="22" t="s">
        <v>832</v>
      </c>
      <c r="B659" s="23">
        <v>100</v>
      </c>
      <c r="C659" s="45"/>
      <c r="D659" s="46"/>
      <c r="E659" s="45"/>
      <c r="F659" s="46"/>
      <c r="G659" s="45"/>
      <c r="H659" s="46"/>
    </row>
    <row r="660" spans="1:8" x14ac:dyDescent="0.25">
      <c r="A660" s="16" t="s">
        <v>833</v>
      </c>
      <c r="B660" s="10">
        <v>100</v>
      </c>
      <c r="C660" s="44"/>
      <c r="D660" s="39"/>
      <c r="E660" s="44"/>
      <c r="F660" s="39"/>
      <c r="G660" s="44"/>
      <c r="H660" s="39"/>
    </row>
    <row r="661" spans="1:8" x14ac:dyDescent="0.25">
      <c r="A661" s="22" t="s">
        <v>1251</v>
      </c>
      <c r="B661" s="23">
        <v>100</v>
      </c>
      <c r="C661" s="45"/>
      <c r="D661" s="46"/>
      <c r="E661" s="45"/>
      <c r="F661" s="46"/>
      <c r="G661" s="45"/>
      <c r="H661" s="46"/>
    </row>
    <row r="662" spans="1:8" x14ac:dyDescent="0.25">
      <c r="A662" s="16" t="s">
        <v>834</v>
      </c>
      <c r="B662" s="10">
        <v>100</v>
      </c>
      <c r="C662" s="44"/>
      <c r="D662" s="39"/>
      <c r="E662" s="44"/>
      <c r="F662" s="39"/>
      <c r="G662" s="44"/>
      <c r="H662" s="39"/>
    </row>
    <row r="663" spans="1:8" x14ac:dyDescent="0.25">
      <c r="A663" s="22" t="s">
        <v>835</v>
      </c>
      <c r="B663" s="23">
        <v>100</v>
      </c>
      <c r="C663" s="45"/>
      <c r="D663" s="46"/>
      <c r="E663" s="45"/>
      <c r="F663" s="46"/>
      <c r="G663" s="45"/>
      <c r="H663" s="46"/>
    </row>
    <row r="664" spans="1:8" x14ac:dyDescent="0.25">
      <c r="A664" s="16" t="s">
        <v>897</v>
      </c>
      <c r="B664" s="10">
        <v>100</v>
      </c>
      <c r="C664" s="44"/>
      <c r="D664" s="39"/>
      <c r="E664" s="44"/>
      <c r="F664" s="39"/>
      <c r="G664" s="44"/>
      <c r="H664" s="39"/>
    </row>
    <row r="665" spans="1:8" x14ac:dyDescent="0.25">
      <c r="A665" s="22" t="s">
        <v>885</v>
      </c>
      <c r="B665" s="23">
        <v>100</v>
      </c>
      <c r="C665" s="45"/>
      <c r="D665" s="46"/>
      <c r="E665" s="45"/>
      <c r="F665" s="46"/>
      <c r="G665" s="45"/>
      <c r="H665" s="46"/>
    </row>
    <row r="666" spans="1:8" x14ac:dyDescent="0.25">
      <c r="A666" s="16" t="s">
        <v>886</v>
      </c>
      <c r="B666" s="10">
        <v>100</v>
      </c>
      <c r="C666" s="44"/>
      <c r="D666" s="39"/>
      <c r="E666" s="44"/>
      <c r="F666" s="39"/>
      <c r="G666" s="44"/>
      <c r="H666" s="39"/>
    </row>
    <row r="667" spans="1:8" x14ac:dyDescent="0.25">
      <c r="A667" s="22" t="s">
        <v>887</v>
      </c>
      <c r="B667" s="23">
        <v>100</v>
      </c>
      <c r="C667" s="45"/>
      <c r="D667" s="46"/>
      <c r="E667" s="45"/>
      <c r="F667" s="46"/>
      <c r="G667" s="45"/>
      <c r="H667" s="46"/>
    </row>
    <row r="668" spans="1:8" x14ac:dyDescent="0.25">
      <c r="A668" s="16" t="s">
        <v>889</v>
      </c>
      <c r="B668" s="10">
        <v>100</v>
      </c>
      <c r="C668" s="44"/>
      <c r="D668" s="39"/>
      <c r="E668" s="44"/>
      <c r="F668" s="39"/>
      <c r="G668" s="44"/>
      <c r="H668" s="39"/>
    </row>
    <row r="669" spans="1:8" x14ac:dyDescent="0.25">
      <c r="A669" s="22" t="s">
        <v>890</v>
      </c>
      <c r="B669" s="23">
        <v>100</v>
      </c>
      <c r="C669" s="45"/>
      <c r="D669" s="46"/>
      <c r="E669" s="45"/>
      <c r="F669" s="46"/>
      <c r="G669" s="45"/>
      <c r="H669" s="46"/>
    </row>
    <row r="670" spans="1:8" x14ac:dyDescent="0.25">
      <c r="A670" s="16" t="s">
        <v>891</v>
      </c>
      <c r="B670" s="10">
        <v>100</v>
      </c>
      <c r="C670" s="44"/>
      <c r="D670" s="39"/>
      <c r="E670" s="44"/>
      <c r="F670" s="39"/>
      <c r="G670" s="44"/>
      <c r="H670" s="39"/>
    </row>
    <row r="671" spans="1:8" x14ac:dyDescent="0.25">
      <c r="A671" s="22" t="s">
        <v>892</v>
      </c>
      <c r="B671" s="23">
        <v>100</v>
      </c>
      <c r="C671" s="45"/>
      <c r="D671" s="46"/>
      <c r="E671" s="45"/>
      <c r="F671" s="46"/>
      <c r="G671" s="45"/>
      <c r="H671" s="46"/>
    </row>
    <row r="672" spans="1:8" x14ac:dyDescent="0.25">
      <c r="A672" s="16" t="s">
        <v>893</v>
      </c>
      <c r="B672" s="10">
        <v>100</v>
      </c>
      <c r="C672" s="44"/>
      <c r="D672" s="39"/>
      <c r="E672" s="44"/>
      <c r="F672" s="39"/>
      <c r="G672" s="44"/>
      <c r="H672" s="39"/>
    </row>
    <row r="673" spans="1:8" x14ac:dyDescent="0.25">
      <c r="A673" s="22" t="s">
        <v>895</v>
      </c>
      <c r="B673" s="23">
        <v>100</v>
      </c>
      <c r="C673" s="45"/>
      <c r="D673" s="46"/>
      <c r="E673" s="45"/>
      <c r="F673" s="46"/>
      <c r="G673" s="45"/>
      <c r="H673" s="46"/>
    </row>
    <row r="674" spans="1:8" x14ac:dyDescent="0.25">
      <c r="A674" s="16" t="s">
        <v>896</v>
      </c>
      <c r="B674" s="10">
        <v>100</v>
      </c>
      <c r="C674" s="44"/>
      <c r="D674" s="39"/>
      <c r="E674" s="44"/>
      <c r="F674" s="39"/>
      <c r="G674" s="44"/>
      <c r="H674" s="39"/>
    </row>
    <row r="675" spans="1:8" x14ac:dyDescent="0.25">
      <c r="A675" s="22" t="s">
        <v>1273</v>
      </c>
      <c r="B675" s="23">
        <v>100</v>
      </c>
      <c r="C675" s="45"/>
      <c r="D675" s="46"/>
      <c r="E675" s="45"/>
      <c r="F675" s="46"/>
      <c r="G675" s="45"/>
      <c r="H675" s="46"/>
    </row>
    <row r="676" spans="1:8" x14ac:dyDescent="0.25">
      <c r="A676" s="16" t="s">
        <v>782</v>
      </c>
      <c r="B676" s="10">
        <v>100</v>
      </c>
      <c r="C676" s="44"/>
      <c r="D676" s="39"/>
      <c r="E676" s="44"/>
      <c r="F676" s="39"/>
      <c r="G676" s="44"/>
      <c r="H676" s="39"/>
    </row>
    <row r="677" spans="1:8" x14ac:dyDescent="0.25">
      <c r="A677" s="22" t="s">
        <v>783</v>
      </c>
      <c r="B677" s="23">
        <v>100</v>
      </c>
      <c r="C677" s="45"/>
      <c r="D677" s="46"/>
      <c r="E677" s="45"/>
      <c r="F677" s="46"/>
      <c r="G677" s="45"/>
      <c r="H677" s="46"/>
    </row>
    <row r="678" spans="1:8" x14ac:dyDescent="0.25">
      <c r="A678" s="16" t="s">
        <v>784</v>
      </c>
      <c r="B678" s="10">
        <v>100</v>
      </c>
      <c r="C678" s="44"/>
      <c r="D678" s="39"/>
      <c r="E678" s="44"/>
      <c r="F678" s="39"/>
      <c r="G678" s="44"/>
      <c r="H678" s="39"/>
    </row>
    <row r="679" spans="1:8" x14ac:dyDescent="0.25">
      <c r="A679" s="22" t="s">
        <v>785</v>
      </c>
      <c r="B679" s="23">
        <v>100</v>
      </c>
      <c r="C679" s="45"/>
      <c r="D679" s="46"/>
      <c r="E679" s="45"/>
      <c r="F679" s="46"/>
      <c r="G679" s="45"/>
      <c r="H679" s="46"/>
    </row>
    <row r="680" spans="1:8" x14ac:dyDescent="0.25">
      <c r="A680" s="16" t="s">
        <v>786</v>
      </c>
      <c r="B680" s="10">
        <v>100</v>
      </c>
      <c r="C680" s="44"/>
      <c r="D680" s="39"/>
      <c r="E680" s="44"/>
      <c r="F680" s="39"/>
      <c r="G680" s="44"/>
      <c r="H680" s="39"/>
    </row>
    <row r="681" spans="1:8" x14ac:dyDescent="0.25">
      <c r="A681" s="22" t="s">
        <v>844</v>
      </c>
      <c r="B681" s="23">
        <v>100</v>
      </c>
      <c r="C681" s="45"/>
      <c r="D681" s="46"/>
      <c r="E681" s="45"/>
      <c r="F681" s="46"/>
      <c r="G681" s="45"/>
      <c r="H681" s="46"/>
    </row>
    <row r="682" spans="1:8" x14ac:dyDescent="0.25">
      <c r="A682" s="16" t="s">
        <v>845</v>
      </c>
      <c r="B682" s="10">
        <v>100</v>
      </c>
      <c r="C682" s="44"/>
      <c r="D682" s="39"/>
      <c r="E682" s="44"/>
      <c r="F682" s="39"/>
      <c r="G682" s="44"/>
      <c r="H682" s="39"/>
    </row>
    <row r="683" spans="1:8" x14ac:dyDescent="0.25">
      <c r="A683" s="22" t="s">
        <v>846</v>
      </c>
      <c r="B683" s="23">
        <v>100</v>
      </c>
      <c r="C683" s="45"/>
      <c r="D683" s="46"/>
      <c r="E683" s="45"/>
      <c r="F683" s="46"/>
      <c r="G683" s="45"/>
      <c r="H683" s="46"/>
    </row>
    <row r="684" spans="1:8" x14ac:dyDescent="0.25">
      <c r="A684" s="16" t="s">
        <v>847</v>
      </c>
      <c r="B684" s="10">
        <v>100</v>
      </c>
      <c r="C684" s="44"/>
      <c r="D684" s="39"/>
      <c r="E684" s="44"/>
      <c r="F684" s="39"/>
      <c r="G684" s="44"/>
      <c r="H684" s="39"/>
    </row>
    <row r="685" spans="1:8" x14ac:dyDescent="0.25">
      <c r="A685" s="173" t="s">
        <v>1612</v>
      </c>
      <c r="B685" s="23">
        <v>100</v>
      </c>
      <c r="C685" s="45" t="s">
        <v>1611</v>
      </c>
      <c r="D685" s="46" t="s">
        <v>1611</v>
      </c>
      <c r="E685" s="45" t="s">
        <v>1611</v>
      </c>
      <c r="F685" s="46" t="s">
        <v>1611</v>
      </c>
      <c r="G685" s="45" t="s">
        <v>1611</v>
      </c>
      <c r="H685" s="46" t="s">
        <v>1611</v>
      </c>
    </row>
    <row r="686" spans="1:8" x14ac:dyDescent="0.25">
      <c r="A686" s="16" t="s">
        <v>807</v>
      </c>
      <c r="B686" s="10">
        <v>100</v>
      </c>
      <c r="C686" s="44"/>
      <c r="D686" s="39"/>
      <c r="E686" s="44"/>
      <c r="F686" s="39"/>
      <c r="G686" s="44"/>
      <c r="H686" s="39"/>
    </row>
    <row r="687" spans="1:8" x14ac:dyDescent="0.25">
      <c r="A687" s="22" t="s">
        <v>808</v>
      </c>
      <c r="B687" s="23">
        <v>100</v>
      </c>
      <c r="C687" s="45"/>
      <c r="D687" s="46"/>
      <c r="E687" s="45"/>
      <c r="F687" s="46"/>
      <c r="G687" s="45"/>
      <c r="H687" s="46"/>
    </row>
    <row r="688" spans="1:8" x14ac:dyDescent="0.25">
      <c r="A688" s="16" t="s">
        <v>809</v>
      </c>
      <c r="B688" s="10">
        <v>100</v>
      </c>
      <c r="C688" s="44"/>
      <c r="D688" s="39"/>
      <c r="E688" s="44"/>
      <c r="F688" s="39"/>
      <c r="G688" s="44"/>
      <c r="H688" s="39"/>
    </row>
    <row r="689" spans="1:8" x14ac:dyDescent="0.25">
      <c r="A689" s="22" t="s">
        <v>1232</v>
      </c>
      <c r="B689" s="23">
        <v>100</v>
      </c>
      <c r="C689" s="45"/>
      <c r="D689" s="46"/>
      <c r="E689" s="45"/>
      <c r="F689" s="46"/>
      <c r="G689" s="45"/>
      <c r="H689" s="46"/>
    </row>
    <row r="690" spans="1:8" x14ac:dyDescent="0.25">
      <c r="A690" s="16" t="s">
        <v>810</v>
      </c>
      <c r="B690" s="10">
        <v>100</v>
      </c>
      <c r="C690" s="44"/>
      <c r="D690" s="39"/>
      <c r="E690" s="44"/>
      <c r="F690" s="39"/>
      <c r="G690" s="44"/>
      <c r="H690" s="39"/>
    </row>
    <row r="691" spans="1:8" x14ac:dyDescent="0.25">
      <c r="A691" s="22" t="s">
        <v>811</v>
      </c>
      <c r="B691" s="23">
        <v>100</v>
      </c>
      <c r="C691" s="45"/>
      <c r="D691" s="46"/>
      <c r="E691" s="45"/>
      <c r="F691" s="46"/>
      <c r="G691" s="45"/>
      <c r="H691" s="46"/>
    </row>
    <row r="692" spans="1:8" x14ac:dyDescent="0.25">
      <c r="A692" s="16" t="s">
        <v>812</v>
      </c>
      <c r="B692" s="10">
        <v>100</v>
      </c>
      <c r="C692" s="44"/>
      <c r="D692" s="39"/>
      <c r="E692" s="44"/>
      <c r="F692" s="39"/>
      <c r="G692" s="44"/>
      <c r="H692" s="39"/>
    </row>
    <row r="693" spans="1:8" x14ac:dyDescent="0.25">
      <c r="A693" s="22" t="s">
        <v>813</v>
      </c>
      <c r="B693" s="23">
        <v>100</v>
      </c>
      <c r="C693" s="45"/>
      <c r="D693" s="46"/>
      <c r="E693" s="45"/>
      <c r="F693" s="46"/>
      <c r="G693" s="45"/>
      <c r="H693" s="46"/>
    </row>
    <row r="694" spans="1:8" x14ac:dyDescent="0.25">
      <c r="A694" s="16" t="s">
        <v>814</v>
      </c>
      <c r="B694" s="10">
        <v>100</v>
      </c>
      <c r="C694" s="44"/>
      <c r="D694" s="39"/>
      <c r="E694" s="44"/>
      <c r="F694" s="39"/>
      <c r="G694" s="44"/>
      <c r="H694" s="39"/>
    </row>
    <row r="695" spans="1:8" x14ac:dyDescent="0.25">
      <c r="A695" s="22" t="s">
        <v>815</v>
      </c>
      <c r="B695" s="23">
        <v>100</v>
      </c>
      <c r="C695" s="45"/>
      <c r="D695" s="46"/>
      <c r="E695" s="45"/>
      <c r="F695" s="46"/>
      <c r="G695" s="45"/>
      <c r="H695" s="46"/>
    </row>
    <row r="696" spans="1:8" x14ac:dyDescent="0.25">
      <c r="A696" s="16" t="s">
        <v>817</v>
      </c>
      <c r="B696" s="10">
        <v>100</v>
      </c>
      <c r="C696" s="44"/>
      <c r="D696" s="39"/>
      <c r="E696" s="44"/>
      <c r="F696" s="39"/>
      <c r="G696" s="44"/>
      <c r="H696" s="39"/>
    </row>
    <row r="697" spans="1:8" x14ac:dyDescent="0.25">
      <c r="A697" s="22" t="s">
        <v>818</v>
      </c>
      <c r="B697" s="23">
        <v>100</v>
      </c>
      <c r="C697" s="45"/>
      <c r="D697" s="46"/>
      <c r="E697" s="45"/>
      <c r="F697" s="46"/>
      <c r="G697" s="45"/>
      <c r="H697" s="46"/>
    </row>
    <row r="698" spans="1:8" x14ac:dyDescent="0.25">
      <c r="A698" s="16" t="s">
        <v>819</v>
      </c>
      <c r="B698" s="10">
        <v>100</v>
      </c>
      <c r="C698" s="44"/>
      <c r="D698" s="39"/>
      <c r="E698" s="44"/>
      <c r="F698" s="39"/>
      <c r="G698" s="44"/>
      <c r="H698" s="39"/>
    </row>
    <row r="699" spans="1:8" x14ac:dyDescent="0.25">
      <c r="A699" s="22" t="s">
        <v>820</v>
      </c>
      <c r="B699" s="23">
        <v>100</v>
      </c>
      <c r="C699" s="45"/>
      <c r="D699" s="46"/>
      <c r="E699" s="45"/>
      <c r="F699" s="46"/>
      <c r="G699" s="45"/>
      <c r="H699" s="46"/>
    </row>
    <row r="700" spans="1:8" x14ac:dyDescent="0.25">
      <c r="A700" s="16" t="s">
        <v>877</v>
      </c>
      <c r="B700" s="10">
        <v>100</v>
      </c>
      <c r="C700" s="44"/>
      <c r="D700" s="39"/>
      <c r="E700" s="44"/>
      <c r="F700" s="39"/>
      <c r="G700" s="44"/>
      <c r="H700" s="39"/>
    </row>
    <row r="701" spans="1:8" x14ac:dyDescent="0.25">
      <c r="A701" s="22" t="s">
        <v>878</v>
      </c>
      <c r="B701" s="23">
        <v>100</v>
      </c>
      <c r="C701" s="45"/>
      <c r="D701" s="46"/>
      <c r="E701" s="45"/>
      <c r="F701" s="46"/>
      <c r="G701" s="45"/>
      <c r="H701" s="46"/>
    </row>
    <row r="702" spans="1:8" x14ac:dyDescent="0.25">
      <c r="A702" s="16" t="s">
        <v>879</v>
      </c>
      <c r="B702" s="10">
        <v>100</v>
      </c>
      <c r="C702" s="44"/>
      <c r="D702" s="39"/>
      <c r="E702" s="44"/>
      <c r="F702" s="39"/>
      <c r="G702" s="44"/>
      <c r="H702" s="39"/>
    </row>
    <row r="703" spans="1:8" x14ac:dyDescent="0.25">
      <c r="A703" s="22" t="s">
        <v>880</v>
      </c>
      <c r="B703" s="23">
        <v>100</v>
      </c>
      <c r="C703" s="45"/>
      <c r="D703" s="46"/>
      <c r="E703" s="45"/>
      <c r="F703" s="46"/>
      <c r="G703" s="45"/>
      <c r="H703" s="46"/>
    </row>
    <row r="704" spans="1:8" x14ac:dyDescent="0.25">
      <c r="A704" s="16" t="s">
        <v>881</v>
      </c>
      <c r="B704" s="10">
        <v>100</v>
      </c>
      <c r="C704" s="44"/>
      <c r="D704" s="39"/>
      <c r="E704" s="44"/>
      <c r="F704" s="39"/>
      <c r="G704" s="44"/>
      <c r="H704" s="39"/>
    </row>
    <row r="705" spans="1:8" x14ac:dyDescent="0.25">
      <c r="A705" s="22" t="s">
        <v>882</v>
      </c>
      <c r="B705" s="23">
        <v>100</v>
      </c>
      <c r="C705" s="45"/>
      <c r="D705" s="46"/>
      <c r="E705" s="45"/>
      <c r="F705" s="46"/>
      <c r="G705" s="45"/>
      <c r="H705" s="46"/>
    </row>
    <row r="706" spans="1:8" x14ac:dyDescent="0.25">
      <c r="A706" s="31" t="s">
        <v>883</v>
      </c>
      <c r="B706" s="32">
        <v>100</v>
      </c>
      <c r="C706" s="61"/>
      <c r="D706" s="62"/>
      <c r="E706" s="61"/>
      <c r="F706" s="62"/>
      <c r="G706" s="61"/>
      <c r="H706" s="62"/>
    </row>
    <row r="707" spans="1:8" x14ac:dyDescent="0.25">
      <c r="A707" s="73" t="s">
        <v>909</v>
      </c>
      <c r="B707" s="74">
        <v>100</v>
      </c>
      <c r="C707" s="75"/>
      <c r="D707" s="76"/>
      <c r="E707" s="75"/>
      <c r="F707" s="76"/>
      <c r="G707" s="75"/>
      <c r="H707" s="76"/>
    </row>
    <row r="708" spans="1:8" x14ac:dyDescent="0.25">
      <c r="A708" s="16" t="s">
        <v>910</v>
      </c>
      <c r="B708" s="10">
        <v>100</v>
      </c>
      <c r="C708" s="44"/>
      <c r="D708" s="39"/>
      <c r="E708" s="44"/>
      <c r="F708" s="39"/>
      <c r="G708" s="44"/>
      <c r="H708" s="39"/>
    </row>
    <row r="709" spans="1:8" x14ac:dyDescent="0.25">
      <c r="A709" s="22" t="s">
        <v>912</v>
      </c>
      <c r="B709" s="23">
        <v>100</v>
      </c>
      <c r="C709" s="45"/>
      <c r="D709" s="46"/>
      <c r="E709" s="45"/>
      <c r="F709" s="46"/>
      <c r="G709" s="45"/>
      <c r="H709" s="46"/>
    </row>
    <row r="710" spans="1:8" x14ac:dyDescent="0.25">
      <c r="A710" s="16" t="s">
        <v>914</v>
      </c>
      <c r="B710" s="10">
        <v>100</v>
      </c>
      <c r="C710" s="44"/>
      <c r="D710" s="39"/>
      <c r="E710" s="44"/>
      <c r="F710" s="39"/>
      <c r="G710" s="44"/>
      <c r="H710" s="39"/>
    </row>
    <row r="711" spans="1:8" x14ac:dyDescent="0.25">
      <c r="A711" s="22" t="s">
        <v>915</v>
      </c>
      <c r="B711" s="23">
        <v>100</v>
      </c>
      <c r="C711" s="45"/>
      <c r="D711" s="46"/>
      <c r="E711" s="45"/>
      <c r="F711" s="46"/>
      <c r="G711" s="45"/>
      <c r="H711" s="46"/>
    </row>
    <row r="712" spans="1:8" x14ac:dyDescent="0.25">
      <c r="A712" s="16" t="s">
        <v>919</v>
      </c>
      <c r="B712" s="10">
        <v>100</v>
      </c>
      <c r="C712" s="44"/>
      <c r="D712" s="39"/>
      <c r="E712" s="44"/>
      <c r="F712" s="39"/>
      <c r="G712" s="44"/>
      <c r="H712" s="39"/>
    </row>
    <row r="713" spans="1:8" x14ac:dyDescent="0.25">
      <c r="A713" s="22" t="s">
        <v>921</v>
      </c>
      <c r="B713" s="23">
        <v>100</v>
      </c>
      <c r="C713" s="45"/>
      <c r="D713" s="46"/>
      <c r="E713" s="45"/>
      <c r="F713" s="46"/>
      <c r="G713" s="45"/>
      <c r="H713" s="46"/>
    </row>
    <row r="714" spans="1:8" x14ac:dyDescent="0.25">
      <c r="A714" s="16" t="s">
        <v>922</v>
      </c>
      <c r="B714" s="10">
        <v>100</v>
      </c>
      <c r="C714" s="44"/>
      <c r="D714" s="39"/>
      <c r="E714" s="44"/>
      <c r="F714" s="39"/>
      <c r="G714" s="44"/>
      <c r="H714" s="39"/>
    </row>
    <row r="715" spans="1:8" x14ac:dyDescent="0.25">
      <c r="A715" s="22" t="s">
        <v>923</v>
      </c>
      <c r="B715" s="23">
        <v>100</v>
      </c>
      <c r="C715" s="45"/>
      <c r="D715" s="46"/>
      <c r="E715" s="45"/>
      <c r="F715" s="46"/>
      <c r="G715" s="45"/>
      <c r="H715" s="46"/>
    </row>
    <row r="716" spans="1:8" x14ac:dyDescent="0.25">
      <c r="A716" s="16" t="s">
        <v>924</v>
      </c>
      <c r="B716" s="10">
        <v>100</v>
      </c>
      <c r="C716" s="44"/>
      <c r="D716" s="39"/>
      <c r="E716" s="44"/>
      <c r="F716" s="39"/>
      <c r="G716" s="44"/>
      <c r="H716" s="39"/>
    </row>
    <row r="717" spans="1:8" s="6" customFormat="1" x14ac:dyDescent="0.25">
      <c r="A717" s="26" t="s">
        <v>927</v>
      </c>
      <c r="B717" s="27">
        <v>100</v>
      </c>
      <c r="C717" s="47"/>
      <c r="D717" s="48"/>
      <c r="E717" s="47"/>
      <c r="F717" s="48"/>
      <c r="G717" s="47"/>
      <c r="H717" s="48"/>
    </row>
    <row r="718" spans="1:8" x14ac:dyDescent="0.25">
      <c r="A718" s="14" t="s">
        <v>932</v>
      </c>
      <c r="B718" s="11">
        <v>100</v>
      </c>
      <c r="C718" s="55"/>
      <c r="D718" s="37"/>
      <c r="E718" s="55"/>
      <c r="F718" s="37"/>
      <c r="G718" s="55"/>
      <c r="H718" s="37"/>
    </row>
    <row r="719" spans="1:8" x14ac:dyDescent="0.25">
      <c r="A719" s="22" t="s">
        <v>933</v>
      </c>
      <c r="B719" s="23">
        <v>100</v>
      </c>
      <c r="C719" s="45"/>
      <c r="D719" s="46"/>
      <c r="E719" s="45"/>
      <c r="F719" s="46"/>
      <c r="G719" s="45"/>
      <c r="H719" s="46"/>
    </row>
    <row r="720" spans="1:8" x14ac:dyDescent="0.25">
      <c r="A720" s="16" t="s">
        <v>935</v>
      </c>
      <c r="B720" s="10">
        <v>100</v>
      </c>
      <c r="C720" s="44"/>
      <c r="D720" s="39"/>
      <c r="E720" s="44"/>
      <c r="F720" s="39"/>
      <c r="G720" s="44"/>
      <c r="H720" s="39"/>
    </row>
    <row r="721" spans="1:8" x14ac:dyDescent="0.25">
      <c r="A721" s="22" t="s">
        <v>1233</v>
      </c>
      <c r="B721" s="23">
        <v>100</v>
      </c>
      <c r="C721" s="45"/>
      <c r="D721" s="46"/>
      <c r="E721" s="45"/>
      <c r="F721" s="46"/>
      <c r="G721" s="45"/>
      <c r="H721" s="46"/>
    </row>
    <row r="722" spans="1:8" x14ac:dyDescent="0.25">
      <c r="A722" s="16" t="s">
        <v>1234</v>
      </c>
      <c r="B722" s="10">
        <v>100</v>
      </c>
      <c r="C722" s="44"/>
      <c r="D722" s="39"/>
      <c r="E722" s="44"/>
      <c r="F722" s="39"/>
      <c r="G722" s="44"/>
      <c r="H722" s="39"/>
    </row>
    <row r="723" spans="1:8" x14ac:dyDescent="0.25">
      <c r="A723" s="22" t="s">
        <v>1235</v>
      </c>
      <c r="B723" s="23">
        <v>100</v>
      </c>
      <c r="C723" s="45"/>
      <c r="D723" s="46"/>
      <c r="E723" s="45"/>
      <c r="F723" s="46"/>
      <c r="G723" s="45"/>
      <c r="H723" s="46"/>
    </row>
    <row r="724" spans="1:8" x14ac:dyDescent="0.25">
      <c r="A724" s="16" t="s">
        <v>1236</v>
      </c>
      <c r="B724" s="10">
        <v>100</v>
      </c>
      <c r="C724" s="44"/>
      <c r="D724" s="39"/>
      <c r="E724" s="44"/>
      <c r="F724" s="39"/>
      <c r="G724" s="44"/>
      <c r="H724" s="39"/>
    </row>
    <row r="725" spans="1:8" x14ac:dyDescent="0.25">
      <c r="A725" s="22" t="s">
        <v>1238</v>
      </c>
      <c r="B725" s="23">
        <v>100</v>
      </c>
      <c r="C725" s="45"/>
      <c r="D725" s="46"/>
      <c r="E725" s="45"/>
      <c r="F725" s="46"/>
      <c r="G725" s="45"/>
      <c r="H725" s="46"/>
    </row>
    <row r="726" spans="1:8" x14ac:dyDescent="0.25">
      <c r="A726" s="69" t="s">
        <v>1237</v>
      </c>
      <c r="B726" s="70">
        <v>100</v>
      </c>
      <c r="C726" s="71"/>
      <c r="D726" s="72"/>
      <c r="E726" s="71"/>
      <c r="F726" s="72"/>
      <c r="G726" s="71"/>
      <c r="H726" s="72"/>
    </row>
    <row r="727" spans="1:8" x14ac:dyDescent="0.25">
      <c r="A727" s="63" t="s">
        <v>936</v>
      </c>
      <c r="B727" s="64">
        <v>100</v>
      </c>
      <c r="C727" s="65"/>
      <c r="D727" s="66"/>
      <c r="E727" s="65"/>
      <c r="F727" s="66"/>
      <c r="G727" s="65"/>
      <c r="H727" s="66"/>
    </row>
    <row r="728" spans="1:8" x14ac:dyDescent="0.25">
      <c r="A728" s="14" t="s">
        <v>937</v>
      </c>
      <c r="B728" s="11">
        <v>100</v>
      </c>
      <c r="C728" s="55"/>
      <c r="D728" s="37"/>
      <c r="E728" s="55"/>
      <c r="F728" s="37"/>
      <c r="G728" s="55"/>
      <c r="H728" s="37"/>
    </row>
    <row r="729" spans="1:8" x14ac:dyDescent="0.25">
      <c r="A729" s="22" t="s">
        <v>938</v>
      </c>
      <c r="B729" s="23">
        <v>100</v>
      </c>
      <c r="C729" s="45"/>
      <c r="D729" s="46"/>
      <c r="E729" s="45"/>
      <c r="F729" s="46"/>
      <c r="G729" s="45"/>
      <c r="H729" s="46"/>
    </row>
    <row r="730" spans="1:8" x14ac:dyDescent="0.25">
      <c r="A730" s="16" t="s">
        <v>939</v>
      </c>
      <c r="B730" s="10">
        <v>100</v>
      </c>
      <c r="C730" s="44"/>
      <c r="D730" s="39"/>
      <c r="E730" s="44"/>
      <c r="F730" s="39"/>
      <c r="G730" s="44"/>
      <c r="H730" s="39"/>
    </row>
    <row r="731" spans="1:8" x14ac:dyDescent="0.25">
      <c r="A731" s="22" t="s">
        <v>940</v>
      </c>
      <c r="B731" s="23">
        <v>100</v>
      </c>
      <c r="C731" s="45"/>
      <c r="D731" s="46"/>
      <c r="E731" s="45"/>
      <c r="F731" s="46"/>
      <c r="G731" s="45"/>
      <c r="H731" s="46"/>
    </row>
    <row r="732" spans="1:8" x14ac:dyDescent="0.25">
      <c r="A732" s="16" t="s">
        <v>941</v>
      </c>
      <c r="B732" s="10">
        <v>100</v>
      </c>
      <c r="C732" s="44"/>
      <c r="D732" s="39"/>
      <c r="E732" s="44"/>
      <c r="F732" s="39"/>
      <c r="G732" s="44"/>
      <c r="H732" s="39"/>
    </row>
    <row r="733" spans="1:8" x14ac:dyDescent="0.25">
      <c r="A733" s="22" t="s">
        <v>942</v>
      </c>
      <c r="B733" s="23">
        <v>100</v>
      </c>
      <c r="C733" s="45"/>
      <c r="D733" s="46"/>
      <c r="E733" s="45"/>
      <c r="F733" s="46"/>
      <c r="G733" s="45"/>
      <c r="H733" s="46"/>
    </row>
    <row r="734" spans="1:8" x14ac:dyDescent="0.25">
      <c r="A734" s="16" t="s">
        <v>943</v>
      </c>
      <c r="B734" s="10">
        <v>100</v>
      </c>
      <c r="C734" s="44"/>
      <c r="D734" s="39"/>
      <c r="E734" s="44"/>
      <c r="F734" s="39"/>
      <c r="G734" s="44"/>
      <c r="H734" s="39"/>
    </row>
    <row r="735" spans="1:8" x14ac:dyDescent="0.25">
      <c r="A735" s="22" t="s">
        <v>945</v>
      </c>
      <c r="B735" s="23">
        <v>100</v>
      </c>
      <c r="C735" s="45"/>
      <c r="D735" s="46"/>
      <c r="E735" s="45"/>
      <c r="F735" s="46"/>
      <c r="G735" s="45"/>
      <c r="H735" s="46"/>
    </row>
    <row r="736" spans="1:8" x14ac:dyDescent="0.25">
      <c r="A736" s="69" t="s">
        <v>946</v>
      </c>
      <c r="B736" s="70">
        <v>100</v>
      </c>
      <c r="C736" s="71"/>
      <c r="D736" s="72"/>
      <c r="E736" s="71"/>
      <c r="F736" s="72"/>
      <c r="G736" s="71"/>
      <c r="H736" s="72"/>
    </row>
    <row r="737" spans="1:8" x14ac:dyDescent="0.25">
      <c r="A737" s="165" t="s">
        <v>954</v>
      </c>
      <c r="B737" s="166">
        <v>100</v>
      </c>
      <c r="C737" s="167"/>
      <c r="D737" s="168"/>
      <c r="E737" s="167"/>
      <c r="F737" s="168"/>
      <c r="G737" s="167"/>
      <c r="H737" s="168"/>
    </row>
    <row r="738" spans="1:8" x14ac:dyDescent="0.25">
      <c r="A738" s="14" t="s">
        <v>958</v>
      </c>
      <c r="B738" s="11">
        <v>100</v>
      </c>
      <c r="C738" s="55"/>
      <c r="D738" s="37"/>
      <c r="E738" s="55"/>
      <c r="F738" s="37"/>
      <c r="G738" s="55"/>
      <c r="H738" s="37"/>
    </row>
    <row r="739" spans="1:8" x14ac:dyDescent="0.25">
      <c r="A739" s="22" t="s">
        <v>959</v>
      </c>
      <c r="B739" s="23">
        <v>100</v>
      </c>
      <c r="C739" s="45"/>
      <c r="D739" s="46"/>
      <c r="E739" s="45"/>
      <c r="F739" s="46"/>
      <c r="G739" s="45"/>
      <c r="H739" s="46"/>
    </row>
    <row r="740" spans="1:8" x14ac:dyDescent="0.25">
      <c r="A740" s="16" t="s">
        <v>960</v>
      </c>
      <c r="B740" s="10">
        <v>100</v>
      </c>
      <c r="C740" s="44"/>
      <c r="D740" s="39"/>
      <c r="E740" s="44"/>
      <c r="F740" s="39"/>
      <c r="G740" s="44"/>
      <c r="H740" s="39"/>
    </row>
    <row r="741" spans="1:8" x14ac:dyDescent="0.25">
      <c r="A741" s="22" t="s">
        <v>961</v>
      </c>
      <c r="B741" s="23">
        <v>100</v>
      </c>
      <c r="C741" s="45"/>
      <c r="D741" s="46"/>
      <c r="E741" s="45"/>
      <c r="F741" s="46"/>
      <c r="G741" s="45"/>
      <c r="H741" s="46"/>
    </row>
    <row r="742" spans="1:8" x14ac:dyDescent="0.25">
      <c r="A742" s="69" t="s">
        <v>962</v>
      </c>
      <c r="B742" s="70">
        <v>100</v>
      </c>
      <c r="C742" s="71"/>
      <c r="D742" s="72"/>
      <c r="E742" s="71"/>
      <c r="F742" s="72"/>
      <c r="G742" s="71"/>
      <c r="H742" s="72"/>
    </row>
    <row r="743" spans="1:8" x14ac:dyDescent="0.25">
      <c r="A743" s="73" t="s">
        <v>963</v>
      </c>
      <c r="B743" s="74">
        <v>100</v>
      </c>
      <c r="C743" s="75"/>
      <c r="D743" s="76"/>
      <c r="E743" s="75"/>
      <c r="F743" s="76"/>
      <c r="G743" s="75"/>
      <c r="H743" s="76"/>
    </row>
    <row r="744" spans="1:8" x14ac:dyDescent="0.25">
      <c r="A744" s="16" t="s">
        <v>965</v>
      </c>
      <c r="B744" s="10">
        <v>100</v>
      </c>
      <c r="C744" s="44"/>
      <c r="D744" s="39"/>
      <c r="E744" s="44"/>
      <c r="F744" s="39"/>
      <c r="G744" s="44"/>
      <c r="H744" s="39"/>
    </row>
    <row r="745" spans="1:8" x14ac:dyDescent="0.25">
      <c r="A745" s="22" t="s">
        <v>966</v>
      </c>
      <c r="B745" s="23">
        <v>100</v>
      </c>
      <c r="C745" s="45"/>
      <c r="D745" s="46"/>
      <c r="E745" s="45"/>
      <c r="F745" s="46"/>
      <c r="G745" s="45"/>
      <c r="H745" s="46"/>
    </row>
    <row r="746" spans="1:8" x14ac:dyDescent="0.25">
      <c r="A746" s="16" t="s">
        <v>968</v>
      </c>
      <c r="B746" s="10">
        <v>100</v>
      </c>
      <c r="C746" s="44"/>
      <c r="D746" s="39"/>
      <c r="E746" s="44"/>
      <c r="F746" s="39"/>
      <c r="G746" s="44"/>
      <c r="H746" s="39"/>
    </row>
    <row r="747" spans="1:8" x14ac:dyDescent="0.25">
      <c r="A747" s="22" t="s">
        <v>969</v>
      </c>
      <c r="B747" s="23">
        <v>100</v>
      </c>
      <c r="C747" s="45"/>
      <c r="D747" s="46"/>
      <c r="E747" s="45"/>
      <c r="F747" s="46"/>
      <c r="G747" s="45"/>
      <c r="H747" s="46"/>
    </row>
    <row r="748" spans="1:8" x14ac:dyDescent="0.25">
      <c r="A748" s="16" t="s">
        <v>971</v>
      </c>
      <c r="B748" s="10">
        <v>100</v>
      </c>
      <c r="C748" s="44"/>
      <c r="D748" s="39"/>
      <c r="E748" s="44"/>
      <c r="F748" s="39"/>
      <c r="G748" s="44"/>
      <c r="H748" s="39"/>
    </row>
    <row r="749" spans="1:8" x14ac:dyDescent="0.25">
      <c r="A749" s="22" t="s">
        <v>972</v>
      </c>
      <c r="B749" s="23">
        <v>100</v>
      </c>
      <c r="C749" s="45"/>
      <c r="D749" s="46"/>
      <c r="E749" s="45"/>
      <c r="F749" s="46"/>
      <c r="G749" s="45"/>
      <c r="H749" s="46"/>
    </row>
    <row r="750" spans="1:8" x14ac:dyDescent="0.25">
      <c r="A750" s="16" t="s">
        <v>1225</v>
      </c>
      <c r="B750" s="10">
        <v>100</v>
      </c>
      <c r="C750" s="44"/>
      <c r="D750" s="39"/>
      <c r="E750" s="44"/>
      <c r="F750" s="39"/>
      <c r="G750" s="44"/>
      <c r="H750" s="39"/>
    </row>
    <row r="751" spans="1:8" x14ac:dyDescent="0.25">
      <c r="A751" s="22" t="s">
        <v>975</v>
      </c>
      <c r="B751" s="23">
        <v>100</v>
      </c>
      <c r="C751" s="45"/>
      <c r="D751" s="46"/>
      <c r="E751" s="45"/>
      <c r="F751" s="46"/>
      <c r="G751" s="45"/>
      <c r="H751" s="46"/>
    </row>
    <row r="752" spans="1:8" x14ac:dyDescent="0.25">
      <c r="A752" s="16" t="s">
        <v>976</v>
      </c>
      <c r="B752" s="10">
        <v>100</v>
      </c>
      <c r="C752" s="44"/>
      <c r="D752" s="39"/>
      <c r="E752" s="44"/>
      <c r="F752" s="39"/>
      <c r="G752" s="44"/>
      <c r="H752" s="39"/>
    </row>
    <row r="753" spans="1:8" x14ac:dyDescent="0.25">
      <c r="A753" s="22" t="s">
        <v>977</v>
      </c>
      <c r="B753" s="23">
        <v>100</v>
      </c>
      <c r="C753" s="45"/>
      <c r="D753" s="46"/>
      <c r="E753" s="45"/>
      <c r="F753" s="46"/>
      <c r="G753" s="45"/>
      <c r="H753" s="46"/>
    </row>
    <row r="754" spans="1:8" x14ac:dyDescent="0.25">
      <c r="A754" s="16" t="s">
        <v>978</v>
      </c>
      <c r="B754" s="10">
        <v>100</v>
      </c>
      <c r="C754" s="44"/>
      <c r="D754" s="39"/>
      <c r="E754" s="44"/>
      <c r="F754" s="39"/>
      <c r="G754" s="44"/>
      <c r="H754" s="39"/>
    </row>
    <row r="755" spans="1:8" x14ac:dyDescent="0.25">
      <c r="A755" s="22" t="s">
        <v>979</v>
      </c>
      <c r="B755" s="23">
        <v>100</v>
      </c>
      <c r="C755" s="45"/>
      <c r="D755" s="46"/>
      <c r="E755" s="45"/>
      <c r="F755" s="46"/>
      <c r="G755" s="45"/>
      <c r="H755" s="46"/>
    </row>
    <row r="756" spans="1:8" x14ac:dyDescent="0.25">
      <c r="A756" s="16" t="s">
        <v>980</v>
      </c>
      <c r="B756" s="10">
        <v>100</v>
      </c>
      <c r="C756" s="44"/>
      <c r="D756" s="39"/>
      <c r="E756" s="44"/>
      <c r="F756" s="39"/>
      <c r="G756" s="44"/>
      <c r="H756" s="39"/>
    </row>
    <row r="757" spans="1:8" x14ac:dyDescent="0.25">
      <c r="A757" s="22" t="s">
        <v>981</v>
      </c>
      <c r="B757" s="23">
        <v>100</v>
      </c>
      <c r="C757" s="45"/>
      <c r="D757" s="46"/>
      <c r="E757" s="45"/>
      <c r="F757" s="46"/>
      <c r="G757" s="45"/>
      <c r="H757" s="46"/>
    </row>
    <row r="758" spans="1:8" x14ac:dyDescent="0.25">
      <c r="A758" s="16" t="s">
        <v>982</v>
      </c>
      <c r="B758" s="10">
        <v>100</v>
      </c>
      <c r="C758" s="44"/>
      <c r="D758" s="39"/>
      <c r="E758" s="44"/>
      <c r="F758" s="39"/>
      <c r="G758" s="44"/>
      <c r="H758" s="39"/>
    </row>
    <row r="759" spans="1:8" x14ac:dyDescent="0.25">
      <c r="A759" s="22" t="s">
        <v>992</v>
      </c>
      <c r="B759" s="23">
        <v>100</v>
      </c>
      <c r="C759" s="45"/>
      <c r="D759" s="46"/>
      <c r="E759" s="45"/>
      <c r="F759" s="46"/>
      <c r="G759" s="45"/>
      <c r="H759" s="46"/>
    </row>
    <row r="760" spans="1:8" x14ac:dyDescent="0.25">
      <c r="A760" s="16" t="s">
        <v>993</v>
      </c>
      <c r="B760" s="10">
        <v>100</v>
      </c>
      <c r="C760" s="44"/>
      <c r="D760" s="39"/>
      <c r="E760" s="44"/>
      <c r="F760" s="39"/>
      <c r="G760" s="44"/>
      <c r="H760" s="39"/>
    </row>
    <row r="761" spans="1:8" x14ac:dyDescent="0.25">
      <c r="A761" s="22" t="s">
        <v>994</v>
      </c>
      <c r="B761" s="23">
        <v>100</v>
      </c>
      <c r="C761" s="45"/>
      <c r="D761" s="46"/>
      <c r="E761" s="45"/>
      <c r="F761" s="46"/>
      <c r="G761" s="45"/>
      <c r="H761" s="46"/>
    </row>
    <row r="762" spans="1:8" x14ac:dyDescent="0.25">
      <c r="A762" s="16" t="s">
        <v>995</v>
      </c>
      <c r="B762" s="10">
        <v>100</v>
      </c>
      <c r="C762" s="44"/>
      <c r="D762" s="39"/>
      <c r="E762" s="44"/>
      <c r="F762" s="39"/>
      <c r="G762" s="44"/>
      <c r="H762" s="39"/>
    </row>
    <row r="763" spans="1:8" x14ac:dyDescent="0.25">
      <c r="A763" s="22" t="s">
        <v>996</v>
      </c>
      <c r="B763" s="23">
        <v>100</v>
      </c>
      <c r="C763" s="45"/>
      <c r="D763" s="46"/>
      <c r="E763" s="45"/>
      <c r="F763" s="46"/>
      <c r="G763" s="45"/>
      <c r="H763" s="46"/>
    </row>
    <row r="764" spans="1:8" x14ac:dyDescent="0.25">
      <c r="A764" s="16" t="s">
        <v>983</v>
      </c>
      <c r="B764" s="10">
        <v>100</v>
      </c>
      <c r="C764" s="44"/>
      <c r="D764" s="39"/>
      <c r="E764" s="44"/>
      <c r="F764" s="39"/>
      <c r="G764" s="44"/>
      <c r="H764" s="39"/>
    </row>
    <row r="765" spans="1:8" x14ac:dyDescent="0.25">
      <c r="A765" s="22" t="s">
        <v>984</v>
      </c>
      <c r="B765" s="23">
        <v>100</v>
      </c>
      <c r="C765" s="45"/>
      <c r="D765" s="46"/>
      <c r="E765" s="45"/>
      <c r="F765" s="46"/>
      <c r="G765" s="45"/>
      <c r="H765" s="46"/>
    </row>
    <row r="766" spans="1:8" x14ac:dyDescent="0.25">
      <c r="A766" s="16" t="s">
        <v>985</v>
      </c>
      <c r="B766" s="10">
        <v>100</v>
      </c>
      <c r="C766" s="44"/>
      <c r="D766" s="39"/>
      <c r="E766" s="44"/>
      <c r="F766" s="39"/>
      <c r="G766" s="44"/>
      <c r="H766" s="39"/>
    </row>
    <row r="767" spans="1:8" x14ac:dyDescent="0.25">
      <c r="A767" s="22" t="s">
        <v>986</v>
      </c>
      <c r="B767" s="23">
        <v>100</v>
      </c>
      <c r="C767" s="45"/>
      <c r="D767" s="46"/>
      <c r="E767" s="45"/>
      <c r="F767" s="46"/>
      <c r="G767" s="45"/>
      <c r="H767" s="46"/>
    </row>
    <row r="768" spans="1:8" x14ac:dyDescent="0.25">
      <c r="A768" s="16" t="s">
        <v>987</v>
      </c>
      <c r="B768" s="10">
        <v>100</v>
      </c>
      <c r="C768" s="44"/>
      <c r="D768" s="39"/>
      <c r="E768" s="44"/>
      <c r="F768" s="39"/>
      <c r="G768" s="44"/>
      <c r="H768" s="39"/>
    </row>
    <row r="769" spans="1:8" x14ac:dyDescent="0.25">
      <c r="A769" s="22" t="s">
        <v>988</v>
      </c>
      <c r="B769" s="23">
        <v>100</v>
      </c>
      <c r="C769" s="45"/>
      <c r="D769" s="46"/>
      <c r="E769" s="45"/>
      <c r="F769" s="46"/>
      <c r="G769" s="45"/>
      <c r="H769" s="46"/>
    </row>
    <row r="770" spans="1:8" x14ac:dyDescent="0.25">
      <c r="A770" s="16" t="s">
        <v>1593</v>
      </c>
      <c r="B770" s="10">
        <v>100</v>
      </c>
      <c r="C770" s="44"/>
      <c r="D770" s="39"/>
      <c r="E770" s="44"/>
      <c r="F770" s="39"/>
      <c r="G770" s="44"/>
      <c r="H770" s="39"/>
    </row>
    <row r="771" spans="1:8" x14ac:dyDescent="0.25">
      <c r="A771" s="22" t="s">
        <v>990</v>
      </c>
      <c r="B771" s="23">
        <v>100</v>
      </c>
      <c r="C771" s="45"/>
      <c r="D771" s="46"/>
      <c r="E771" s="45"/>
      <c r="F771" s="46"/>
      <c r="G771" s="45"/>
      <c r="H771" s="46"/>
    </row>
    <row r="772" spans="1:8" x14ac:dyDescent="0.25">
      <c r="A772" s="16" t="s">
        <v>991</v>
      </c>
      <c r="B772" s="10">
        <v>100</v>
      </c>
      <c r="C772" s="44"/>
      <c r="D772" s="39"/>
      <c r="E772" s="44"/>
      <c r="F772" s="39"/>
      <c r="G772" s="44"/>
      <c r="H772" s="39"/>
    </row>
    <row r="773" spans="1:8" x14ac:dyDescent="0.25">
      <c r="A773" s="22" t="s">
        <v>998</v>
      </c>
      <c r="B773" s="23">
        <v>100</v>
      </c>
      <c r="C773" s="45"/>
      <c r="D773" s="46"/>
      <c r="E773" s="45"/>
      <c r="F773" s="46"/>
      <c r="G773" s="45"/>
      <c r="H773" s="46"/>
    </row>
    <row r="774" spans="1:8" x14ac:dyDescent="0.25">
      <c r="A774" s="16" t="s">
        <v>999</v>
      </c>
      <c r="B774" s="10">
        <v>100</v>
      </c>
      <c r="C774" s="44"/>
      <c r="D774" s="39"/>
      <c r="E774" s="44"/>
      <c r="F774" s="39"/>
      <c r="G774" s="44"/>
      <c r="H774" s="39"/>
    </row>
    <row r="775" spans="1:8" x14ac:dyDescent="0.25">
      <c r="A775" s="22" t="s">
        <v>1226</v>
      </c>
      <c r="B775" s="23">
        <v>100</v>
      </c>
      <c r="C775" s="45"/>
      <c r="D775" s="46"/>
      <c r="E775" s="45"/>
      <c r="F775" s="46"/>
      <c r="G775" s="45"/>
      <c r="H775" s="46"/>
    </row>
    <row r="776" spans="1:8" x14ac:dyDescent="0.25">
      <c r="A776" s="31" t="s">
        <v>1000</v>
      </c>
      <c r="B776" s="32">
        <v>100</v>
      </c>
      <c r="C776" s="61"/>
      <c r="D776" s="62"/>
      <c r="E776" s="61"/>
      <c r="F776" s="62"/>
      <c r="G776" s="61"/>
      <c r="H776" s="62"/>
    </row>
    <row r="777" spans="1:8" x14ac:dyDescent="0.25">
      <c r="A777" s="73" t="s">
        <v>1195</v>
      </c>
      <c r="B777" s="74">
        <v>100</v>
      </c>
      <c r="C777" s="75"/>
      <c r="D777" s="76"/>
      <c r="E777" s="75"/>
      <c r="F777" s="76"/>
      <c r="G777" s="75"/>
      <c r="H777" s="76"/>
    </row>
    <row r="778" spans="1:8" x14ac:dyDescent="0.25">
      <c r="A778" s="16" t="s">
        <v>1001</v>
      </c>
      <c r="B778" s="10">
        <v>100</v>
      </c>
      <c r="C778" s="44"/>
      <c r="D778" s="39"/>
      <c r="E778" s="44"/>
      <c r="F778" s="39"/>
      <c r="G778" s="44"/>
      <c r="H778" s="39"/>
    </row>
    <row r="779" spans="1:8" x14ac:dyDescent="0.25">
      <c r="A779" s="22" t="s">
        <v>1002</v>
      </c>
      <c r="B779" s="23">
        <v>100</v>
      </c>
      <c r="C779" s="45"/>
      <c r="D779" s="46"/>
      <c r="E779" s="45"/>
      <c r="F779" s="46"/>
      <c r="G779" s="45"/>
      <c r="H779" s="46"/>
    </row>
    <row r="780" spans="1:8" x14ac:dyDescent="0.25">
      <c r="A780" s="16" t="s">
        <v>1010</v>
      </c>
      <c r="B780" s="10">
        <v>100</v>
      </c>
      <c r="C780" s="44"/>
      <c r="D780" s="39"/>
      <c r="E780" s="44"/>
      <c r="F780" s="39"/>
      <c r="G780" s="44"/>
      <c r="H780" s="39"/>
    </row>
    <row r="781" spans="1:8" x14ac:dyDescent="0.25">
      <c r="A781" s="22" t="s">
        <v>1011</v>
      </c>
      <c r="B781" s="23">
        <v>100</v>
      </c>
      <c r="C781" s="45"/>
      <c r="D781" s="46"/>
      <c r="E781" s="45"/>
      <c r="F781" s="46"/>
      <c r="G781" s="45"/>
      <c r="H781" s="46"/>
    </row>
    <row r="782" spans="1:8" x14ac:dyDescent="0.25">
      <c r="A782" s="16" t="s">
        <v>1012</v>
      </c>
      <c r="B782" s="10">
        <v>100</v>
      </c>
      <c r="C782" s="44"/>
      <c r="D782" s="39"/>
      <c r="E782" s="44"/>
      <c r="F782" s="39"/>
      <c r="G782" s="44"/>
      <c r="H782" s="39"/>
    </row>
    <row r="783" spans="1:8" x14ac:dyDescent="0.25">
      <c r="A783" s="22" t="s">
        <v>1193</v>
      </c>
      <c r="B783" s="23">
        <v>100</v>
      </c>
      <c r="C783" s="45"/>
      <c r="D783" s="46"/>
      <c r="E783" s="45"/>
      <c r="F783" s="46"/>
      <c r="G783" s="45"/>
      <c r="H783" s="46"/>
    </row>
    <row r="784" spans="1:8" x14ac:dyDescent="0.25">
      <c r="A784" s="16" t="s">
        <v>1013</v>
      </c>
      <c r="B784" s="10">
        <v>100</v>
      </c>
      <c r="C784" s="44"/>
      <c r="D784" s="39"/>
      <c r="E784" s="44"/>
      <c r="F784" s="39"/>
      <c r="G784" s="44"/>
      <c r="H784" s="39"/>
    </row>
    <row r="785" spans="1:8" x14ac:dyDescent="0.25">
      <c r="A785" s="22" t="s">
        <v>1014</v>
      </c>
      <c r="B785" s="23">
        <v>100</v>
      </c>
      <c r="C785" s="45"/>
      <c r="D785" s="46"/>
      <c r="E785" s="45"/>
      <c r="F785" s="46"/>
      <c r="G785" s="45"/>
      <c r="H785" s="46"/>
    </row>
    <row r="786" spans="1:8" x14ac:dyDescent="0.25">
      <c r="A786" s="16" t="s">
        <v>1015</v>
      </c>
      <c r="B786" s="10">
        <v>100</v>
      </c>
      <c r="C786" s="44"/>
      <c r="D786" s="39"/>
      <c r="E786" s="44"/>
      <c r="F786" s="39"/>
      <c r="G786" s="44"/>
      <c r="H786" s="39"/>
    </row>
    <row r="787" spans="1:8" x14ac:dyDescent="0.25">
      <c r="A787" s="22" t="s">
        <v>1003</v>
      </c>
      <c r="B787" s="23">
        <v>100</v>
      </c>
      <c r="C787" s="45"/>
      <c r="D787" s="46"/>
      <c r="E787" s="45"/>
      <c r="F787" s="46"/>
      <c r="G787" s="45"/>
      <c r="H787" s="46"/>
    </row>
    <row r="788" spans="1:8" x14ac:dyDescent="0.25">
      <c r="A788" s="16" t="s">
        <v>1004</v>
      </c>
      <c r="B788" s="10">
        <v>100</v>
      </c>
      <c r="C788" s="44"/>
      <c r="D788" s="39"/>
      <c r="E788" s="44"/>
      <c r="F788" s="39"/>
      <c r="G788" s="44"/>
      <c r="H788" s="39"/>
    </row>
    <row r="789" spans="1:8" x14ac:dyDescent="0.25">
      <c r="A789" s="22" t="s">
        <v>1005</v>
      </c>
      <c r="B789" s="23">
        <v>100</v>
      </c>
      <c r="C789" s="45"/>
      <c r="D789" s="46"/>
      <c r="E789" s="45"/>
      <c r="F789" s="46"/>
      <c r="G789" s="45"/>
      <c r="H789" s="46"/>
    </row>
    <row r="790" spans="1:8" x14ac:dyDescent="0.25">
      <c r="A790" s="16" t="s">
        <v>1006</v>
      </c>
      <c r="B790" s="10">
        <v>100</v>
      </c>
      <c r="C790" s="44"/>
      <c r="D790" s="39"/>
      <c r="E790" s="44"/>
      <c r="F790" s="39"/>
      <c r="G790" s="44"/>
      <c r="H790" s="39"/>
    </row>
    <row r="791" spans="1:8" x14ac:dyDescent="0.25">
      <c r="A791" s="22" t="s">
        <v>1007</v>
      </c>
      <c r="B791" s="23">
        <v>100</v>
      </c>
      <c r="C791" s="45"/>
      <c r="D791" s="46"/>
      <c r="E791" s="45"/>
      <c r="F791" s="46"/>
      <c r="G791" s="45"/>
      <c r="H791" s="46"/>
    </row>
    <row r="792" spans="1:8" x14ac:dyDescent="0.25">
      <c r="A792" s="16" t="s">
        <v>1008</v>
      </c>
      <c r="B792" s="10">
        <v>100</v>
      </c>
      <c r="C792" s="44"/>
      <c r="D792" s="39"/>
      <c r="E792" s="44"/>
      <c r="F792" s="39"/>
      <c r="G792" s="44"/>
      <c r="H792" s="39"/>
    </row>
    <row r="793" spans="1:8" x14ac:dyDescent="0.25">
      <c r="A793" s="26" t="s">
        <v>1009</v>
      </c>
      <c r="B793" s="27">
        <v>100</v>
      </c>
      <c r="C793" s="47"/>
      <c r="D793" s="48"/>
      <c r="E793" s="47"/>
      <c r="F793" s="48"/>
      <c r="G793" s="47"/>
      <c r="H793" s="48"/>
    </row>
    <row r="794" spans="1:8" x14ac:dyDescent="0.25">
      <c r="A794" s="56" t="s">
        <v>1275</v>
      </c>
      <c r="B794" s="57"/>
      <c r="C794" s="58"/>
      <c r="D794" s="58"/>
      <c r="E794" s="58"/>
      <c r="F794" s="58"/>
      <c r="G794" s="58"/>
      <c r="H794" s="59"/>
    </row>
    <row r="795" spans="1:8" x14ac:dyDescent="0.25">
      <c r="A795" s="16" t="s">
        <v>45</v>
      </c>
      <c r="B795" s="10">
        <v>100</v>
      </c>
      <c r="C795" s="44"/>
      <c r="D795" s="39"/>
      <c r="E795" s="44"/>
      <c r="F795" s="39"/>
      <c r="G795" s="44"/>
      <c r="H795" s="39"/>
    </row>
    <row r="796" spans="1:8" x14ac:dyDescent="0.25">
      <c r="A796" s="22" t="s">
        <v>46</v>
      </c>
      <c r="B796" s="23">
        <v>100</v>
      </c>
      <c r="C796" s="45"/>
      <c r="D796" s="46"/>
      <c r="E796" s="45"/>
      <c r="F796" s="46"/>
      <c r="G796" s="45"/>
      <c r="H796" s="46"/>
    </row>
    <row r="797" spans="1:8" x14ac:dyDescent="0.25">
      <c r="A797" s="16" t="s">
        <v>47</v>
      </c>
      <c r="B797" s="10">
        <v>50</v>
      </c>
      <c r="C797" s="44"/>
      <c r="D797" s="39"/>
      <c r="E797" s="44"/>
      <c r="F797" s="39"/>
      <c r="G797" s="44"/>
      <c r="H797" s="39"/>
    </row>
    <row r="798" spans="1:8" x14ac:dyDescent="0.25">
      <c r="A798" s="22" t="s">
        <v>48</v>
      </c>
      <c r="B798" s="23">
        <v>100</v>
      </c>
      <c r="C798" s="45"/>
      <c r="D798" s="46"/>
      <c r="E798" s="45"/>
      <c r="F798" s="46"/>
      <c r="G798" s="45"/>
      <c r="H798" s="46"/>
    </row>
    <row r="799" spans="1:8" x14ac:dyDescent="0.25">
      <c r="A799" s="16" t="s">
        <v>50</v>
      </c>
      <c r="B799" s="10">
        <v>100</v>
      </c>
      <c r="C799" s="44"/>
      <c r="D799" s="39"/>
      <c r="E799" s="44"/>
      <c r="F799" s="39"/>
      <c r="G799" s="44"/>
      <c r="H799" s="39"/>
    </row>
    <row r="800" spans="1:8" x14ac:dyDescent="0.25">
      <c r="A800" s="22" t="s">
        <v>51</v>
      </c>
      <c r="B800" s="23">
        <v>100</v>
      </c>
      <c r="C800" s="45"/>
      <c r="D800" s="46"/>
      <c r="E800" s="45"/>
      <c r="F800" s="46"/>
      <c r="G800" s="45"/>
      <c r="H800" s="46"/>
    </row>
    <row r="801" spans="1:8" x14ac:dyDescent="0.25">
      <c r="A801" s="16" t="s">
        <v>52</v>
      </c>
      <c r="B801" s="10">
        <v>100</v>
      </c>
      <c r="C801" s="44"/>
      <c r="D801" s="39"/>
      <c r="E801" s="44"/>
      <c r="F801" s="39"/>
      <c r="G801" s="44"/>
      <c r="H801" s="39"/>
    </row>
    <row r="802" spans="1:8" x14ac:dyDescent="0.25">
      <c r="A802" s="22" t="s">
        <v>66</v>
      </c>
      <c r="B802" s="23">
        <v>100</v>
      </c>
      <c r="C802" s="45"/>
      <c r="D802" s="46"/>
      <c r="E802" s="45"/>
      <c r="F802" s="46"/>
      <c r="G802" s="45"/>
      <c r="H802" s="46"/>
    </row>
    <row r="803" spans="1:8" x14ac:dyDescent="0.25">
      <c r="A803" s="16" t="s">
        <v>54</v>
      </c>
      <c r="B803" s="10">
        <v>100</v>
      </c>
      <c r="C803" s="44"/>
      <c r="D803" s="39"/>
      <c r="E803" s="44"/>
      <c r="F803" s="39"/>
      <c r="G803" s="44"/>
      <c r="H803" s="39"/>
    </row>
    <row r="804" spans="1:8" x14ac:dyDescent="0.25">
      <c r="A804" s="22" t="s">
        <v>55</v>
      </c>
      <c r="B804" s="23">
        <v>100</v>
      </c>
      <c r="C804" s="45"/>
      <c r="D804" s="46"/>
      <c r="E804" s="45"/>
      <c r="F804" s="46"/>
      <c r="G804" s="45"/>
      <c r="H804" s="46"/>
    </row>
    <row r="805" spans="1:8" x14ac:dyDescent="0.25">
      <c r="A805" s="16" t="s">
        <v>56</v>
      </c>
      <c r="B805" s="10">
        <v>100</v>
      </c>
      <c r="C805" s="44"/>
      <c r="D805" s="39"/>
      <c r="E805" s="44"/>
      <c r="F805" s="39"/>
      <c r="G805" s="44"/>
      <c r="H805" s="39"/>
    </row>
    <row r="806" spans="1:8" x14ac:dyDescent="0.25">
      <c r="A806" s="22" t="s">
        <v>58</v>
      </c>
      <c r="B806" s="23">
        <v>100</v>
      </c>
      <c r="C806" s="45"/>
      <c r="D806" s="46"/>
      <c r="E806" s="45"/>
      <c r="F806" s="46"/>
      <c r="G806" s="45"/>
      <c r="H806" s="46"/>
    </row>
    <row r="807" spans="1:8" x14ac:dyDescent="0.25">
      <c r="A807" s="16" t="s">
        <v>1227</v>
      </c>
      <c r="B807" s="10">
        <v>100</v>
      </c>
      <c r="C807" s="44"/>
      <c r="D807" s="39"/>
      <c r="E807" s="44"/>
      <c r="F807" s="39"/>
      <c r="G807" s="44"/>
      <c r="H807" s="39"/>
    </row>
    <row r="808" spans="1:8" x14ac:dyDescent="0.25">
      <c r="A808" s="22" t="s">
        <v>1228</v>
      </c>
      <c r="B808" s="23">
        <v>100</v>
      </c>
      <c r="C808" s="45"/>
      <c r="D808" s="46"/>
      <c r="E808" s="45"/>
      <c r="F808" s="46"/>
      <c r="G808" s="45"/>
      <c r="H808" s="46"/>
    </row>
    <row r="809" spans="1:8" x14ac:dyDescent="0.25">
      <c r="A809" s="16" t="s">
        <v>59</v>
      </c>
      <c r="B809" s="10">
        <v>100</v>
      </c>
      <c r="C809" s="44"/>
      <c r="D809" s="39"/>
      <c r="E809" s="44"/>
      <c r="F809" s="39"/>
      <c r="G809" s="44"/>
      <c r="H809" s="39"/>
    </row>
    <row r="810" spans="1:8" x14ac:dyDescent="0.25">
      <c r="A810" s="22" t="s">
        <v>60</v>
      </c>
      <c r="B810" s="23">
        <v>100</v>
      </c>
      <c r="C810" s="45"/>
      <c r="D810" s="46"/>
      <c r="E810" s="45"/>
      <c r="F810" s="46"/>
      <c r="G810" s="45"/>
      <c r="H810" s="46"/>
    </row>
    <row r="811" spans="1:8" x14ac:dyDescent="0.25">
      <c r="A811" s="16" t="s">
        <v>1594</v>
      </c>
      <c r="B811" s="10">
        <v>100</v>
      </c>
      <c r="C811" s="44"/>
      <c r="D811" s="39"/>
      <c r="E811" s="44"/>
      <c r="F811" s="39"/>
      <c r="G811" s="44"/>
      <c r="H811" s="39"/>
    </row>
    <row r="812" spans="1:8" x14ac:dyDescent="0.25">
      <c r="A812" s="22" t="s">
        <v>61</v>
      </c>
      <c r="B812" s="23">
        <v>100</v>
      </c>
      <c r="C812" s="45"/>
      <c r="D812" s="46"/>
      <c r="E812" s="45"/>
      <c r="F812" s="46"/>
      <c r="G812" s="45"/>
      <c r="H812" s="46"/>
    </row>
    <row r="813" spans="1:8" x14ac:dyDescent="0.25">
      <c r="A813" s="16" t="s">
        <v>62</v>
      </c>
      <c r="B813" s="10">
        <v>100</v>
      </c>
      <c r="C813" s="44"/>
      <c r="D813" s="39"/>
      <c r="E813" s="44"/>
      <c r="F813" s="39"/>
      <c r="G813" s="44"/>
      <c r="H813" s="39"/>
    </row>
    <row r="814" spans="1:8" x14ac:dyDescent="0.25">
      <c r="A814" s="22" t="s">
        <v>63</v>
      </c>
      <c r="B814" s="23">
        <v>100</v>
      </c>
      <c r="C814" s="45"/>
      <c r="D814" s="46"/>
      <c r="E814" s="45"/>
      <c r="F814" s="46"/>
      <c r="G814" s="45"/>
      <c r="H814" s="46"/>
    </row>
    <row r="815" spans="1:8" x14ac:dyDescent="0.25">
      <c r="A815" s="16" t="s">
        <v>64</v>
      </c>
      <c r="B815" s="10">
        <v>100</v>
      </c>
      <c r="C815" s="44"/>
      <c r="D815" s="39"/>
      <c r="E815" s="44"/>
      <c r="F815" s="39"/>
      <c r="G815" s="44"/>
      <c r="H815" s="39"/>
    </row>
    <row r="816" spans="1:8" x14ac:dyDescent="0.25">
      <c r="A816" s="22" t="s">
        <v>70</v>
      </c>
      <c r="B816" s="23">
        <v>100</v>
      </c>
      <c r="C816" s="45"/>
      <c r="D816" s="46"/>
      <c r="E816" s="45"/>
      <c r="F816" s="46"/>
      <c r="G816" s="45"/>
      <c r="H816" s="46"/>
    </row>
    <row r="817" spans="1:8" x14ac:dyDescent="0.25">
      <c r="A817" s="16" t="s">
        <v>72</v>
      </c>
      <c r="B817" s="10">
        <v>100</v>
      </c>
      <c r="C817" s="44"/>
      <c r="D817" s="39"/>
      <c r="E817" s="44"/>
      <c r="F817" s="39"/>
      <c r="G817" s="44"/>
      <c r="H817" s="39"/>
    </row>
    <row r="818" spans="1:8" x14ac:dyDescent="0.25">
      <c r="A818" s="22" t="s">
        <v>73</v>
      </c>
      <c r="B818" s="23">
        <v>100</v>
      </c>
      <c r="C818" s="45"/>
      <c r="D818" s="46"/>
      <c r="E818" s="45"/>
      <c r="F818" s="46"/>
      <c r="G818" s="45"/>
      <c r="H818" s="46"/>
    </row>
    <row r="819" spans="1:8" x14ac:dyDescent="0.25">
      <c r="A819" s="16" t="s">
        <v>74</v>
      </c>
      <c r="B819" s="10">
        <v>100</v>
      </c>
      <c r="C819" s="44"/>
      <c r="D819" s="39"/>
      <c r="E819" s="44"/>
      <c r="F819" s="39"/>
      <c r="G819" s="44"/>
      <c r="H819" s="39"/>
    </row>
    <row r="820" spans="1:8" x14ac:dyDescent="0.25">
      <c r="A820" s="22" t="s">
        <v>75</v>
      </c>
      <c r="B820" s="23">
        <v>100</v>
      </c>
      <c r="C820" s="45"/>
      <c r="D820" s="46"/>
      <c r="E820" s="45"/>
      <c r="F820" s="46"/>
      <c r="G820" s="45"/>
      <c r="H820" s="46"/>
    </row>
    <row r="821" spans="1:8" x14ac:dyDescent="0.25">
      <c r="A821" s="16" t="s">
        <v>76</v>
      </c>
      <c r="B821" s="10">
        <v>100</v>
      </c>
      <c r="C821" s="44"/>
      <c r="D821" s="39"/>
      <c r="E821" s="44"/>
      <c r="F821" s="39"/>
      <c r="G821" s="44"/>
      <c r="H821" s="39"/>
    </row>
    <row r="822" spans="1:8" x14ac:dyDescent="0.25">
      <c r="A822" s="22" t="s">
        <v>77</v>
      </c>
      <c r="B822" s="23">
        <v>100</v>
      </c>
      <c r="C822" s="45"/>
      <c r="D822" s="46"/>
      <c r="E822" s="45"/>
      <c r="F822" s="46"/>
      <c r="G822" s="45"/>
      <c r="H822" s="46"/>
    </row>
    <row r="823" spans="1:8" x14ac:dyDescent="0.25">
      <c r="A823" s="16" t="s">
        <v>78</v>
      </c>
      <c r="B823" s="10">
        <v>100</v>
      </c>
      <c r="C823" s="44"/>
      <c r="D823" s="39"/>
      <c r="E823" s="44"/>
      <c r="F823" s="39"/>
      <c r="G823" s="44"/>
      <c r="H823" s="39"/>
    </row>
    <row r="824" spans="1:8" x14ac:dyDescent="0.25">
      <c r="A824" s="22" t="s">
        <v>79</v>
      </c>
      <c r="B824" s="23">
        <v>100</v>
      </c>
      <c r="C824" s="45"/>
      <c r="D824" s="46"/>
      <c r="E824" s="45"/>
      <c r="F824" s="46"/>
      <c r="G824" s="45"/>
      <c r="H824" s="46"/>
    </row>
    <row r="825" spans="1:8" x14ac:dyDescent="0.25">
      <c r="A825" s="16" t="s">
        <v>1330</v>
      </c>
      <c r="B825" s="10">
        <v>50</v>
      </c>
      <c r="C825" s="44"/>
      <c r="D825" s="39"/>
      <c r="E825" s="44"/>
      <c r="F825" s="39"/>
      <c r="G825" s="44"/>
      <c r="H825" s="39"/>
    </row>
    <row r="826" spans="1:8" x14ac:dyDescent="0.25">
      <c r="A826" s="22" t="s">
        <v>81</v>
      </c>
      <c r="B826" s="23">
        <v>100</v>
      </c>
      <c r="C826" s="45"/>
      <c r="D826" s="46"/>
      <c r="E826" s="45"/>
      <c r="F826" s="46"/>
      <c r="G826" s="45"/>
      <c r="H826" s="46"/>
    </row>
    <row r="827" spans="1:8" x14ac:dyDescent="0.25">
      <c r="A827" s="16" t="s">
        <v>1331</v>
      </c>
      <c r="B827" s="10">
        <v>50</v>
      </c>
      <c r="C827" s="44"/>
      <c r="D827" s="39"/>
      <c r="E827" s="44"/>
      <c r="F827" s="39"/>
      <c r="G827" s="44"/>
      <c r="H827" s="39"/>
    </row>
    <row r="828" spans="1:8" x14ac:dyDescent="0.25">
      <c r="A828" s="22" t="s">
        <v>83</v>
      </c>
      <c r="B828" s="23">
        <v>100</v>
      </c>
      <c r="C828" s="45"/>
      <c r="D828" s="46"/>
      <c r="E828" s="45"/>
      <c r="F828" s="46"/>
      <c r="G828" s="45"/>
      <c r="H828" s="46"/>
    </row>
    <row r="829" spans="1:8" x14ac:dyDescent="0.25">
      <c r="A829" s="16" t="s">
        <v>84</v>
      </c>
      <c r="B829" s="10">
        <v>100</v>
      </c>
      <c r="C829" s="44"/>
      <c r="D829" s="39"/>
      <c r="E829" s="44"/>
      <c r="F829" s="39"/>
      <c r="G829" s="44"/>
      <c r="H829" s="39"/>
    </row>
    <row r="830" spans="1:8" x14ac:dyDescent="0.25">
      <c r="A830" s="22" t="s">
        <v>85</v>
      </c>
      <c r="B830" s="23">
        <v>100</v>
      </c>
      <c r="C830" s="45"/>
      <c r="D830" s="46"/>
      <c r="E830" s="45"/>
      <c r="F830" s="46"/>
      <c r="G830" s="45"/>
      <c r="H830" s="46"/>
    </row>
    <row r="831" spans="1:8" x14ac:dyDescent="0.25">
      <c r="A831" s="16" t="s">
        <v>86</v>
      </c>
      <c r="B831" s="10">
        <v>100</v>
      </c>
      <c r="C831" s="44"/>
      <c r="D831" s="39"/>
      <c r="E831" s="44"/>
      <c r="F831" s="39"/>
      <c r="G831" s="44"/>
      <c r="H831" s="39"/>
    </row>
    <row r="832" spans="1:8" x14ac:dyDescent="0.25">
      <c r="A832" s="22" t="s">
        <v>87</v>
      </c>
      <c r="B832" s="23">
        <v>100</v>
      </c>
      <c r="C832" s="45"/>
      <c r="D832" s="46"/>
      <c r="E832" s="45"/>
      <c r="F832" s="46"/>
      <c r="G832" s="45"/>
      <c r="H832" s="46"/>
    </row>
    <row r="833" spans="1:8" x14ac:dyDescent="0.25">
      <c r="A833" s="16" t="s">
        <v>88</v>
      </c>
      <c r="B833" s="10">
        <v>100</v>
      </c>
      <c r="C833" s="44"/>
      <c r="D833" s="39"/>
      <c r="E833" s="44"/>
      <c r="F833" s="39"/>
      <c r="G833" s="44"/>
      <c r="H833" s="39"/>
    </row>
    <row r="834" spans="1:8" x14ac:dyDescent="0.25">
      <c r="A834" s="22" t="s">
        <v>89</v>
      </c>
      <c r="B834" s="23">
        <v>100</v>
      </c>
      <c r="C834" s="45"/>
      <c r="D834" s="46"/>
      <c r="E834" s="45"/>
      <c r="F834" s="46"/>
      <c r="G834" s="45"/>
      <c r="H834" s="46"/>
    </row>
    <row r="835" spans="1:8" x14ac:dyDescent="0.25">
      <c r="A835" s="16" t="s">
        <v>90</v>
      </c>
      <c r="B835" s="10">
        <v>100</v>
      </c>
      <c r="C835" s="44"/>
      <c r="D835" s="39"/>
      <c r="E835" s="44"/>
      <c r="F835" s="39"/>
      <c r="G835" s="44"/>
      <c r="H835" s="39"/>
    </row>
    <row r="836" spans="1:8" x14ac:dyDescent="0.25">
      <c r="A836" s="22" t="s">
        <v>91</v>
      </c>
      <c r="B836" s="23">
        <v>100</v>
      </c>
      <c r="C836" s="45"/>
      <c r="D836" s="46"/>
      <c r="E836" s="45"/>
      <c r="F836" s="46"/>
      <c r="G836" s="45"/>
      <c r="H836" s="46"/>
    </row>
    <row r="837" spans="1:8" x14ac:dyDescent="0.25">
      <c r="A837" s="16" t="s">
        <v>1229</v>
      </c>
      <c r="B837" s="10">
        <v>100</v>
      </c>
      <c r="C837" s="44"/>
      <c r="D837" s="39"/>
      <c r="E837" s="44"/>
      <c r="F837" s="39"/>
      <c r="G837" s="44"/>
      <c r="H837" s="39"/>
    </row>
    <row r="838" spans="1:8" x14ac:dyDescent="0.25">
      <c r="A838" s="22" t="s">
        <v>93</v>
      </c>
      <c r="B838" s="23">
        <v>100</v>
      </c>
      <c r="C838" s="45"/>
      <c r="D838" s="46"/>
      <c r="E838" s="45"/>
      <c r="F838" s="46"/>
      <c r="G838" s="45"/>
      <c r="H838" s="46"/>
    </row>
    <row r="839" spans="1:8" x14ac:dyDescent="0.25">
      <c r="A839" s="16" t="s">
        <v>94</v>
      </c>
      <c r="B839" s="10">
        <v>100</v>
      </c>
      <c r="C839" s="44"/>
      <c r="D839" s="39"/>
      <c r="E839" s="44"/>
      <c r="F839" s="39"/>
      <c r="G839" s="44"/>
      <c r="H839" s="39"/>
    </row>
    <row r="840" spans="1:8" x14ac:dyDescent="0.25">
      <c r="A840" s="22" t="s">
        <v>95</v>
      </c>
      <c r="B840" s="23">
        <v>100</v>
      </c>
      <c r="C840" s="45"/>
      <c r="D840" s="46"/>
      <c r="E840" s="45"/>
      <c r="F840" s="46"/>
      <c r="G840" s="45"/>
      <c r="H840" s="46"/>
    </row>
    <row r="841" spans="1:8" x14ac:dyDescent="0.25">
      <c r="A841" s="16" t="s">
        <v>96</v>
      </c>
      <c r="B841" s="10">
        <v>100</v>
      </c>
      <c r="C841" s="44"/>
      <c r="D841" s="39"/>
      <c r="E841" s="44"/>
      <c r="F841" s="39"/>
      <c r="G841" s="44"/>
      <c r="H841" s="39"/>
    </row>
    <row r="842" spans="1:8" x14ac:dyDescent="0.25">
      <c r="A842" s="22" t="s">
        <v>97</v>
      </c>
      <c r="B842" s="23">
        <v>100</v>
      </c>
      <c r="C842" s="45"/>
      <c r="D842" s="46"/>
      <c r="E842" s="45"/>
      <c r="F842" s="46"/>
      <c r="G842" s="45"/>
      <c r="H842" s="46"/>
    </row>
    <row r="843" spans="1:8" x14ac:dyDescent="0.25">
      <c r="A843" s="16" t="s">
        <v>98</v>
      </c>
      <c r="B843" s="10">
        <v>100</v>
      </c>
      <c r="C843" s="44"/>
      <c r="D843" s="39"/>
      <c r="E843" s="44"/>
      <c r="F843" s="39"/>
      <c r="G843" s="44"/>
      <c r="H843" s="39"/>
    </row>
    <row r="844" spans="1:8" x14ac:dyDescent="0.25">
      <c r="A844" s="22" t="s">
        <v>99</v>
      </c>
      <c r="B844" s="23">
        <v>100</v>
      </c>
      <c r="C844" s="45"/>
      <c r="D844" s="46"/>
      <c r="E844" s="45"/>
      <c r="F844" s="46"/>
      <c r="G844" s="45"/>
      <c r="H844" s="46"/>
    </row>
    <row r="845" spans="1:8" x14ac:dyDescent="0.25">
      <c r="A845" s="16" t="s">
        <v>100</v>
      </c>
      <c r="B845" s="10">
        <v>100</v>
      </c>
      <c r="C845" s="44"/>
      <c r="D845" s="39"/>
      <c r="E845" s="44"/>
      <c r="F845" s="39"/>
      <c r="G845" s="44"/>
      <c r="H845" s="39"/>
    </row>
    <row r="846" spans="1:8" x14ac:dyDescent="0.25">
      <c r="A846" s="22" t="s">
        <v>101</v>
      </c>
      <c r="B846" s="23">
        <v>100</v>
      </c>
      <c r="C846" s="45"/>
      <c r="D846" s="46"/>
      <c r="E846" s="45"/>
      <c r="F846" s="46"/>
      <c r="G846" s="45"/>
      <c r="H846" s="46"/>
    </row>
    <row r="847" spans="1:8" x14ac:dyDescent="0.25">
      <c r="A847" s="16" t="s">
        <v>103</v>
      </c>
      <c r="B847" s="10">
        <v>100</v>
      </c>
      <c r="C847" s="44"/>
      <c r="D847" s="39"/>
      <c r="E847" s="44"/>
      <c r="F847" s="39"/>
      <c r="G847" s="44"/>
      <c r="H847" s="39"/>
    </row>
    <row r="848" spans="1:8" x14ac:dyDescent="0.25">
      <c r="A848" s="22" t="s">
        <v>104</v>
      </c>
      <c r="B848" s="23">
        <v>100</v>
      </c>
      <c r="C848" s="45"/>
      <c r="D848" s="46"/>
      <c r="E848" s="45"/>
      <c r="F848" s="46"/>
      <c r="G848" s="45"/>
      <c r="H848" s="46"/>
    </row>
    <row r="849" spans="1:8" x14ac:dyDescent="0.25">
      <c r="A849" s="16" t="s">
        <v>105</v>
      </c>
      <c r="B849" s="10">
        <v>100</v>
      </c>
      <c r="C849" s="44"/>
      <c r="D849" s="39"/>
      <c r="E849" s="44"/>
      <c r="F849" s="39"/>
      <c r="G849" s="44"/>
      <c r="H849" s="39"/>
    </row>
    <row r="850" spans="1:8" x14ac:dyDescent="0.25">
      <c r="A850" s="22" t="s">
        <v>106</v>
      </c>
      <c r="B850" s="23">
        <v>100</v>
      </c>
      <c r="C850" s="45"/>
      <c r="D850" s="46"/>
      <c r="E850" s="45"/>
      <c r="F850" s="46"/>
      <c r="G850" s="45"/>
      <c r="H850" s="46"/>
    </row>
    <row r="851" spans="1:8" x14ac:dyDescent="0.25">
      <c r="A851" s="16" t="s">
        <v>108</v>
      </c>
      <c r="B851" s="10">
        <v>100</v>
      </c>
      <c r="C851" s="44"/>
      <c r="D851" s="39"/>
      <c r="E851" s="44"/>
      <c r="F851" s="39"/>
      <c r="G851" s="44"/>
      <c r="H851" s="39"/>
    </row>
    <row r="852" spans="1:8" x14ac:dyDescent="0.25">
      <c r="A852" s="22" t="s">
        <v>109</v>
      </c>
      <c r="B852" s="23">
        <v>100</v>
      </c>
      <c r="C852" s="45"/>
      <c r="D852" s="46"/>
      <c r="E852" s="45"/>
      <c r="F852" s="46"/>
      <c r="G852" s="45"/>
      <c r="H852" s="46"/>
    </row>
    <row r="853" spans="1:8" x14ac:dyDescent="0.25">
      <c r="A853" s="16" t="s">
        <v>110</v>
      </c>
      <c r="B853" s="10">
        <v>100</v>
      </c>
      <c r="C853" s="44"/>
      <c r="D853" s="39"/>
      <c r="E853" s="44"/>
      <c r="F853" s="39"/>
      <c r="G853" s="44"/>
      <c r="H853" s="39"/>
    </row>
    <row r="854" spans="1:8" x14ac:dyDescent="0.25">
      <c r="A854" s="22" t="s">
        <v>111</v>
      </c>
      <c r="B854" s="23">
        <v>100</v>
      </c>
      <c r="C854" s="45"/>
      <c r="D854" s="46"/>
      <c r="E854" s="45"/>
      <c r="F854" s="46"/>
      <c r="G854" s="45"/>
      <c r="H854" s="46"/>
    </row>
    <row r="855" spans="1:8" x14ac:dyDescent="0.25">
      <c r="A855" s="16" t="s">
        <v>112</v>
      </c>
      <c r="B855" s="10">
        <v>100</v>
      </c>
      <c r="C855" s="44"/>
      <c r="D855" s="39"/>
      <c r="E855" s="44"/>
      <c r="F855" s="39"/>
      <c r="G855" s="44"/>
      <c r="H855" s="39"/>
    </row>
    <row r="856" spans="1:8" x14ac:dyDescent="0.25">
      <c r="A856" s="22" t="s">
        <v>113</v>
      </c>
      <c r="B856" s="23">
        <v>100</v>
      </c>
      <c r="C856" s="45"/>
      <c r="D856" s="46"/>
      <c r="E856" s="45"/>
      <c r="F856" s="46"/>
      <c r="G856" s="45"/>
      <c r="H856" s="46"/>
    </row>
    <row r="857" spans="1:8" x14ac:dyDescent="0.25">
      <c r="A857" s="16" t="s">
        <v>1271</v>
      </c>
      <c r="B857" s="10">
        <v>100</v>
      </c>
      <c r="C857" s="44"/>
      <c r="D857" s="39"/>
      <c r="E857" s="44"/>
      <c r="F857" s="39"/>
      <c r="G857" s="44"/>
      <c r="H857" s="39"/>
    </row>
    <row r="858" spans="1:8" x14ac:dyDescent="0.25">
      <c r="A858" s="22" t="s">
        <v>119</v>
      </c>
      <c r="B858" s="23">
        <v>100</v>
      </c>
      <c r="C858" s="45"/>
      <c r="D858" s="46"/>
      <c r="E858" s="45"/>
      <c r="F858" s="46"/>
      <c r="G858" s="45"/>
      <c r="H858" s="46"/>
    </row>
    <row r="859" spans="1:8" x14ac:dyDescent="0.25">
      <c r="A859" s="16" t="s">
        <v>120</v>
      </c>
      <c r="B859" s="10">
        <v>100</v>
      </c>
      <c r="C859" s="44"/>
      <c r="D859" s="39"/>
      <c r="E859" s="44"/>
      <c r="F859" s="39"/>
      <c r="G859" s="44"/>
      <c r="H859" s="39"/>
    </row>
    <row r="860" spans="1:8" x14ac:dyDescent="0.25">
      <c r="A860" s="22" t="s">
        <v>121</v>
      </c>
      <c r="B860" s="23">
        <v>100</v>
      </c>
      <c r="C860" s="45"/>
      <c r="D860" s="46"/>
      <c r="E860" s="45"/>
      <c r="F860" s="46"/>
      <c r="G860" s="45"/>
      <c r="H860" s="46"/>
    </row>
    <row r="861" spans="1:8" x14ac:dyDescent="0.25">
      <c r="A861" s="16" t="s">
        <v>122</v>
      </c>
      <c r="B861" s="10">
        <v>100</v>
      </c>
      <c r="C861" s="44"/>
      <c r="D861" s="39"/>
      <c r="E861" s="44"/>
      <c r="F861" s="39"/>
      <c r="G861" s="44"/>
      <c r="H861" s="39"/>
    </row>
    <row r="862" spans="1:8" x14ac:dyDescent="0.25">
      <c r="A862" s="22" t="s">
        <v>124</v>
      </c>
      <c r="B862" s="23">
        <v>100</v>
      </c>
      <c r="C862" s="45"/>
      <c r="D862" s="46"/>
      <c r="E862" s="45"/>
      <c r="F862" s="46"/>
      <c r="G862" s="45"/>
      <c r="H862" s="46"/>
    </row>
    <row r="863" spans="1:8" x14ac:dyDescent="0.25">
      <c r="A863" s="16" t="s">
        <v>125</v>
      </c>
      <c r="B863" s="10">
        <v>100</v>
      </c>
      <c r="C863" s="44"/>
      <c r="D863" s="39"/>
      <c r="E863" s="44"/>
      <c r="F863" s="39"/>
      <c r="G863" s="44"/>
      <c r="H863" s="39"/>
    </row>
    <row r="864" spans="1:8" x14ac:dyDescent="0.25">
      <c r="A864" s="56" t="s">
        <v>1276</v>
      </c>
      <c r="B864" s="57"/>
      <c r="C864" s="58"/>
      <c r="D864" s="58"/>
      <c r="E864" s="58"/>
      <c r="F864" s="58"/>
      <c r="G864" s="58"/>
      <c r="H864" s="59"/>
    </row>
    <row r="865" spans="1:8" x14ac:dyDescent="0.25">
      <c r="A865" s="16" t="s">
        <v>11</v>
      </c>
      <c r="B865" s="10">
        <v>100</v>
      </c>
      <c r="C865" s="44"/>
      <c r="D865" s="39"/>
      <c r="E865" s="44"/>
      <c r="F865" s="39"/>
      <c r="G865" s="44"/>
      <c r="H865" s="39"/>
    </row>
    <row r="866" spans="1:8" x14ac:dyDescent="0.25">
      <c r="A866" s="22" t="s">
        <v>12</v>
      </c>
      <c r="B866" s="23">
        <v>100</v>
      </c>
      <c r="C866" s="45"/>
      <c r="D866" s="46"/>
      <c r="E866" s="45"/>
      <c r="F866" s="46"/>
      <c r="G866" s="45"/>
      <c r="H866" s="46"/>
    </row>
    <row r="867" spans="1:8" x14ac:dyDescent="0.25">
      <c r="A867" s="16" t="s">
        <v>14</v>
      </c>
      <c r="B867" s="10">
        <v>100</v>
      </c>
      <c r="C867" s="44"/>
      <c r="D867" s="39"/>
      <c r="E867" s="44"/>
      <c r="F867" s="39"/>
      <c r="G867" s="44"/>
      <c r="H867" s="39"/>
    </row>
    <row r="868" spans="1:8" x14ac:dyDescent="0.25">
      <c r="A868" s="22" t="s">
        <v>15</v>
      </c>
      <c r="B868" s="23">
        <v>100</v>
      </c>
      <c r="C868" s="45"/>
      <c r="D868" s="46"/>
      <c r="E868" s="45"/>
      <c r="F868" s="46"/>
      <c r="G868" s="45"/>
      <c r="H868" s="46"/>
    </row>
    <row r="869" spans="1:8" x14ac:dyDescent="0.25">
      <c r="A869" s="16" t="s">
        <v>16</v>
      </c>
      <c r="B869" s="10">
        <v>100</v>
      </c>
      <c r="C869" s="44"/>
      <c r="D869" s="39"/>
      <c r="E869" s="44"/>
      <c r="F869" s="39"/>
      <c r="G869" s="44"/>
      <c r="H869" s="39"/>
    </row>
    <row r="870" spans="1:8" x14ac:dyDescent="0.25">
      <c r="A870" s="22" t="s">
        <v>18</v>
      </c>
      <c r="B870" s="23">
        <v>100</v>
      </c>
      <c r="C870" s="45"/>
      <c r="D870" s="46"/>
      <c r="E870" s="45"/>
      <c r="F870" s="46"/>
      <c r="G870" s="45"/>
      <c r="H870" s="46"/>
    </row>
    <row r="871" spans="1:8" x14ac:dyDescent="0.25">
      <c r="A871" s="16" t="s">
        <v>19</v>
      </c>
      <c r="B871" s="10">
        <v>100</v>
      </c>
      <c r="C871" s="44"/>
      <c r="D871" s="39"/>
      <c r="E871" s="44"/>
      <c r="F871" s="39"/>
      <c r="G871" s="44"/>
      <c r="H871" s="39"/>
    </row>
    <row r="872" spans="1:8" x14ac:dyDescent="0.25">
      <c r="A872" s="22" t="s">
        <v>20</v>
      </c>
      <c r="B872" s="23">
        <v>100</v>
      </c>
      <c r="C872" s="45"/>
      <c r="D872" s="46"/>
      <c r="E872" s="45"/>
      <c r="F872" s="46"/>
      <c r="G872" s="45"/>
      <c r="H872" s="46"/>
    </row>
    <row r="873" spans="1:8" x14ac:dyDescent="0.25">
      <c r="A873" s="16" t="s">
        <v>21</v>
      </c>
      <c r="B873" s="10">
        <v>100</v>
      </c>
      <c r="C873" s="44"/>
      <c r="D873" s="39"/>
      <c r="E873" s="44"/>
      <c r="F873" s="39"/>
      <c r="G873" s="44"/>
      <c r="H873" s="39"/>
    </row>
    <row r="874" spans="1:8" x14ac:dyDescent="0.25">
      <c r="A874" s="22" t="s">
        <v>22</v>
      </c>
      <c r="B874" s="23">
        <v>100</v>
      </c>
      <c r="C874" s="45"/>
      <c r="D874" s="46"/>
      <c r="E874" s="45"/>
      <c r="F874" s="46"/>
      <c r="G874" s="45"/>
      <c r="H874" s="46"/>
    </row>
    <row r="875" spans="1:8" x14ac:dyDescent="0.25">
      <c r="A875" s="16" t="s">
        <v>23</v>
      </c>
      <c r="B875" s="10">
        <v>100</v>
      </c>
      <c r="C875" s="44"/>
      <c r="D875" s="39"/>
      <c r="E875" s="44"/>
      <c r="F875" s="39"/>
      <c r="G875" s="44"/>
      <c r="H875" s="39"/>
    </row>
    <row r="876" spans="1:8" x14ac:dyDescent="0.25">
      <c r="A876" s="22" t="s">
        <v>25</v>
      </c>
      <c r="B876" s="23">
        <v>100</v>
      </c>
      <c r="C876" s="45"/>
      <c r="D876" s="46"/>
      <c r="E876" s="45"/>
      <c r="F876" s="46"/>
      <c r="G876" s="45"/>
      <c r="H876" s="46"/>
    </row>
    <row r="877" spans="1:8" x14ac:dyDescent="0.25">
      <c r="A877" s="16" t="s">
        <v>26</v>
      </c>
      <c r="B877" s="10">
        <v>100</v>
      </c>
      <c r="C877" s="44"/>
      <c r="D877" s="39"/>
      <c r="E877" s="44"/>
      <c r="F877" s="39"/>
      <c r="G877" s="44"/>
      <c r="H877" s="39"/>
    </row>
    <row r="878" spans="1:8" x14ac:dyDescent="0.25">
      <c r="A878" s="22" t="s">
        <v>27</v>
      </c>
      <c r="B878" s="23">
        <v>100</v>
      </c>
      <c r="C878" s="45"/>
      <c r="D878" s="46"/>
      <c r="E878" s="45"/>
      <c r="F878" s="46"/>
      <c r="G878" s="45"/>
      <c r="H878" s="46"/>
    </row>
    <row r="879" spans="1:8" x14ac:dyDescent="0.25">
      <c r="A879" s="16" t="s">
        <v>29</v>
      </c>
      <c r="B879" s="10">
        <v>100</v>
      </c>
      <c r="C879" s="44"/>
      <c r="D879" s="39"/>
      <c r="E879" s="44"/>
      <c r="F879" s="39"/>
      <c r="G879" s="44"/>
      <c r="H879" s="39"/>
    </row>
    <row r="880" spans="1:8" x14ac:dyDescent="0.25">
      <c r="A880" s="22" t="s">
        <v>30</v>
      </c>
      <c r="B880" s="23">
        <v>100</v>
      </c>
      <c r="C880" s="45"/>
      <c r="D880" s="46"/>
      <c r="E880" s="45"/>
      <c r="F880" s="46"/>
      <c r="G880" s="45"/>
      <c r="H880" s="46"/>
    </row>
    <row r="881" spans="1:8" x14ac:dyDescent="0.25">
      <c r="A881" s="16" t="s">
        <v>31</v>
      </c>
      <c r="B881" s="10">
        <v>100</v>
      </c>
      <c r="C881" s="44"/>
      <c r="D881" s="39"/>
      <c r="E881" s="44"/>
      <c r="F881" s="39"/>
      <c r="G881" s="44"/>
      <c r="H881" s="39"/>
    </row>
    <row r="882" spans="1:8" x14ac:dyDescent="0.25">
      <c r="A882" s="22" t="s">
        <v>32</v>
      </c>
      <c r="B882" s="23">
        <v>100</v>
      </c>
      <c r="C882" s="45"/>
      <c r="D882" s="46"/>
      <c r="E882" s="45"/>
      <c r="F882" s="46"/>
      <c r="G882" s="45"/>
      <c r="H882" s="46"/>
    </row>
    <row r="883" spans="1:8" x14ac:dyDescent="0.25">
      <c r="A883" s="16" t="s">
        <v>33</v>
      </c>
      <c r="B883" s="10">
        <v>100</v>
      </c>
      <c r="C883" s="44"/>
      <c r="D883" s="39"/>
      <c r="E883" s="44"/>
      <c r="F883" s="39"/>
      <c r="G883" s="44"/>
      <c r="H883" s="39"/>
    </row>
    <row r="884" spans="1:8" x14ac:dyDescent="0.25">
      <c r="A884" s="22" t="s">
        <v>34</v>
      </c>
      <c r="B884" s="23">
        <v>100</v>
      </c>
      <c r="C884" s="45"/>
      <c r="D884" s="46"/>
      <c r="E884" s="45"/>
      <c r="F884" s="46"/>
      <c r="G884" s="45"/>
      <c r="H884" s="46"/>
    </row>
    <row r="885" spans="1:8" x14ac:dyDescent="0.25">
      <c r="A885" s="56" t="s">
        <v>1277</v>
      </c>
      <c r="B885" s="57"/>
      <c r="C885" s="58"/>
      <c r="D885" s="58"/>
      <c r="E885" s="58"/>
      <c r="F885" s="58"/>
      <c r="G885" s="58"/>
      <c r="H885" s="59"/>
    </row>
    <row r="886" spans="1:8" x14ac:dyDescent="0.25">
      <c r="A886" s="16" t="s">
        <v>126</v>
      </c>
      <c r="B886" s="10">
        <v>50</v>
      </c>
      <c r="C886" s="44"/>
      <c r="D886" s="39"/>
      <c r="E886" s="44"/>
      <c r="F886" s="39"/>
      <c r="G886" s="44"/>
      <c r="H886" s="39"/>
    </row>
    <row r="887" spans="1:8" x14ac:dyDescent="0.25">
      <c r="A887" s="22" t="s">
        <v>133</v>
      </c>
      <c r="B887" s="23">
        <v>50</v>
      </c>
      <c r="C887" s="45"/>
      <c r="D887" s="46"/>
      <c r="E887" s="45"/>
      <c r="F887" s="46"/>
      <c r="G887" s="45"/>
      <c r="H887" s="46"/>
    </row>
    <row r="888" spans="1:8" x14ac:dyDescent="0.25">
      <c r="A888" s="16" t="s">
        <v>134</v>
      </c>
      <c r="B888" s="10">
        <v>50</v>
      </c>
      <c r="C888" s="44"/>
      <c r="D888" s="39"/>
      <c r="E888" s="44"/>
      <c r="F888" s="39"/>
      <c r="G888" s="44"/>
      <c r="H888" s="39"/>
    </row>
    <row r="889" spans="1:8" x14ac:dyDescent="0.25">
      <c r="A889" s="22" t="s">
        <v>370</v>
      </c>
      <c r="B889" s="23">
        <v>50</v>
      </c>
      <c r="C889" s="45"/>
      <c r="D889" s="46"/>
      <c r="E889" s="45"/>
      <c r="F889" s="46"/>
      <c r="G889" s="45"/>
      <c r="H889" s="46"/>
    </row>
    <row r="890" spans="1:8" x14ac:dyDescent="0.25">
      <c r="A890" s="16" t="s">
        <v>371</v>
      </c>
      <c r="B890" s="10">
        <v>50</v>
      </c>
      <c r="C890" s="44"/>
      <c r="D890" s="39"/>
      <c r="E890" s="44"/>
      <c r="F890" s="39"/>
      <c r="G890" s="44"/>
      <c r="H890" s="39"/>
    </row>
    <row r="891" spans="1:8" x14ac:dyDescent="0.25">
      <c r="A891" s="22" t="s">
        <v>372</v>
      </c>
      <c r="B891" s="23">
        <v>50</v>
      </c>
      <c r="C891" s="45"/>
      <c r="D891" s="46"/>
      <c r="E891" s="45"/>
      <c r="F891" s="46"/>
      <c r="G891" s="45"/>
      <c r="H891" s="46"/>
    </row>
    <row r="892" spans="1:8" x14ac:dyDescent="0.25">
      <c r="A892" s="16" t="s">
        <v>373</v>
      </c>
      <c r="B892" s="10">
        <v>50</v>
      </c>
      <c r="C892" s="44"/>
      <c r="D892" s="39"/>
      <c r="E892" s="44"/>
      <c r="F892" s="39"/>
      <c r="G892" s="44"/>
      <c r="H892" s="39"/>
    </row>
    <row r="893" spans="1:8" x14ac:dyDescent="0.25">
      <c r="A893" s="22" t="s">
        <v>374</v>
      </c>
      <c r="B893" s="23">
        <v>50</v>
      </c>
      <c r="C893" s="45"/>
      <c r="D893" s="46"/>
      <c r="E893" s="45"/>
      <c r="F893" s="46"/>
      <c r="G893" s="45"/>
      <c r="H893" s="46"/>
    </row>
    <row r="894" spans="1:8" x14ac:dyDescent="0.25">
      <c r="A894" s="16" t="s">
        <v>375</v>
      </c>
      <c r="B894" s="10">
        <v>50</v>
      </c>
      <c r="C894" s="44"/>
      <c r="D894" s="39"/>
      <c r="E894" s="44"/>
      <c r="F894" s="39"/>
      <c r="G894" s="44"/>
      <c r="H894" s="39"/>
    </row>
    <row r="895" spans="1:8" x14ac:dyDescent="0.25">
      <c r="A895" s="22" t="s">
        <v>376</v>
      </c>
      <c r="B895" s="23">
        <v>50</v>
      </c>
      <c r="C895" s="45"/>
      <c r="D895" s="46"/>
      <c r="E895" s="45"/>
      <c r="F895" s="46"/>
      <c r="G895" s="45"/>
      <c r="H895" s="46"/>
    </row>
    <row r="896" spans="1:8" x14ac:dyDescent="0.25">
      <c r="A896" s="16" t="s">
        <v>377</v>
      </c>
      <c r="B896" s="10">
        <v>50</v>
      </c>
      <c r="C896" s="44"/>
      <c r="D896" s="39"/>
      <c r="E896" s="44"/>
      <c r="F896" s="39"/>
      <c r="G896" s="44"/>
      <c r="H896" s="39"/>
    </row>
    <row r="897" spans="1:8" x14ac:dyDescent="0.25">
      <c r="A897" s="22" t="s">
        <v>405</v>
      </c>
      <c r="B897" s="23">
        <v>50</v>
      </c>
      <c r="C897" s="45"/>
      <c r="D897" s="46"/>
      <c r="E897" s="45"/>
      <c r="F897" s="46"/>
      <c r="G897" s="45"/>
      <c r="H897" s="46"/>
    </row>
    <row r="898" spans="1:8" x14ac:dyDescent="0.25">
      <c r="A898" s="16" t="s">
        <v>412</v>
      </c>
      <c r="B898" s="10">
        <v>50</v>
      </c>
      <c r="C898" s="44"/>
      <c r="D898" s="39"/>
      <c r="E898" s="44"/>
      <c r="F898" s="39"/>
      <c r="G898" s="44"/>
      <c r="H898" s="39"/>
    </row>
    <row r="899" spans="1:8" x14ac:dyDescent="0.25">
      <c r="A899" s="22" t="s">
        <v>413</v>
      </c>
      <c r="B899" s="23">
        <v>50</v>
      </c>
      <c r="C899" s="45"/>
      <c r="D899" s="46"/>
      <c r="E899" s="45"/>
      <c r="F899" s="46"/>
      <c r="G899" s="45"/>
      <c r="H899" s="46"/>
    </row>
    <row r="900" spans="1:8" x14ac:dyDescent="0.25">
      <c r="A900" s="16" t="s">
        <v>414</v>
      </c>
      <c r="B900" s="10">
        <v>50</v>
      </c>
      <c r="C900" s="44"/>
      <c r="D900" s="39"/>
      <c r="E900" s="44"/>
      <c r="F900" s="39"/>
      <c r="G900" s="44"/>
      <c r="H900" s="39"/>
    </row>
    <row r="901" spans="1:8" x14ac:dyDescent="0.25">
      <c r="A901" s="22" t="s">
        <v>415</v>
      </c>
      <c r="B901" s="23">
        <v>50</v>
      </c>
      <c r="C901" s="45"/>
      <c r="D901" s="46"/>
      <c r="E901" s="45"/>
      <c r="F901" s="46"/>
      <c r="G901" s="45"/>
      <c r="H901" s="46"/>
    </row>
    <row r="902" spans="1:8" x14ac:dyDescent="0.25">
      <c r="A902" s="16" t="s">
        <v>416</v>
      </c>
      <c r="B902" s="10">
        <v>50</v>
      </c>
      <c r="C902" s="44"/>
      <c r="D902" s="39"/>
      <c r="E902" s="44"/>
      <c r="F902" s="39"/>
      <c r="G902" s="44"/>
      <c r="H902" s="39"/>
    </row>
    <row r="903" spans="1:8" x14ac:dyDescent="0.25">
      <c r="A903" s="22" t="s">
        <v>417</v>
      </c>
      <c r="B903" s="23">
        <v>50</v>
      </c>
      <c r="C903" s="45"/>
      <c r="D903" s="46"/>
      <c r="E903" s="45"/>
      <c r="F903" s="46"/>
      <c r="G903" s="45"/>
      <c r="H903" s="46"/>
    </row>
    <row r="904" spans="1:8" x14ac:dyDescent="0.25">
      <c r="A904" s="16" t="s">
        <v>418</v>
      </c>
      <c r="B904" s="10">
        <v>50</v>
      </c>
      <c r="C904" s="44"/>
      <c r="D904" s="39"/>
      <c r="E904" s="44"/>
      <c r="F904" s="39"/>
      <c r="G904" s="44"/>
      <c r="H904" s="39"/>
    </row>
    <row r="905" spans="1:8" x14ac:dyDescent="0.25">
      <c r="A905" s="22" t="s">
        <v>419</v>
      </c>
      <c r="B905" s="23">
        <v>50</v>
      </c>
      <c r="C905" s="45"/>
      <c r="D905" s="46"/>
      <c r="E905" s="45"/>
      <c r="F905" s="46"/>
      <c r="G905" s="45"/>
      <c r="H905" s="46"/>
    </row>
    <row r="906" spans="1:8" x14ac:dyDescent="0.25">
      <c r="A906" s="16" t="s">
        <v>420</v>
      </c>
      <c r="B906" s="10">
        <v>50</v>
      </c>
      <c r="C906" s="44"/>
      <c r="D906" s="39"/>
      <c r="E906" s="44"/>
      <c r="F906" s="39"/>
      <c r="G906" s="44"/>
      <c r="H906" s="39"/>
    </row>
    <row r="907" spans="1:8" x14ac:dyDescent="0.25">
      <c r="A907" s="22" t="s">
        <v>421</v>
      </c>
      <c r="B907" s="23">
        <v>50</v>
      </c>
      <c r="C907" s="45"/>
      <c r="D907" s="46"/>
      <c r="E907" s="45"/>
      <c r="F907" s="46"/>
      <c r="G907" s="45"/>
      <c r="H907" s="46"/>
    </row>
    <row r="908" spans="1:8" x14ac:dyDescent="0.25">
      <c r="A908" s="16" t="s">
        <v>422</v>
      </c>
      <c r="B908" s="10">
        <v>50</v>
      </c>
      <c r="C908" s="44"/>
      <c r="D908" s="39"/>
      <c r="E908" s="44"/>
      <c r="F908" s="39"/>
      <c r="G908" s="44"/>
      <c r="H908" s="39"/>
    </row>
    <row r="909" spans="1:8" x14ac:dyDescent="0.25">
      <c r="A909" s="22" t="s">
        <v>423</v>
      </c>
      <c r="B909" s="23">
        <v>50</v>
      </c>
      <c r="C909" s="45"/>
      <c r="D909" s="46"/>
      <c r="E909" s="45"/>
      <c r="F909" s="46"/>
      <c r="G909" s="45"/>
      <c r="H909" s="46"/>
    </row>
    <row r="910" spans="1:8" x14ac:dyDescent="0.25">
      <c r="A910" s="16" t="s">
        <v>424</v>
      </c>
      <c r="B910" s="10">
        <v>50</v>
      </c>
      <c r="C910" s="44"/>
      <c r="D910" s="39"/>
      <c r="E910" s="44"/>
      <c r="F910" s="39"/>
      <c r="G910" s="44"/>
      <c r="H910" s="39"/>
    </row>
    <row r="911" spans="1:8" x14ac:dyDescent="0.25">
      <c r="A911" s="22" t="s">
        <v>425</v>
      </c>
      <c r="B911" s="23">
        <v>50</v>
      </c>
      <c r="C911" s="45"/>
      <c r="D911" s="46"/>
      <c r="E911" s="45"/>
      <c r="F911" s="46"/>
      <c r="G911" s="45"/>
      <c r="H911" s="46"/>
    </row>
    <row r="912" spans="1:8" x14ac:dyDescent="0.25">
      <c r="A912" s="16" t="s">
        <v>426</v>
      </c>
      <c r="B912" s="10">
        <v>50</v>
      </c>
      <c r="C912" s="44"/>
      <c r="D912" s="39"/>
      <c r="E912" s="44"/>
      <c r="F912" s="39"/>
      <c r="G912" s="44"/>
      <c r="H912" s="39"/>
    </row>
    <row r="913" spans="1:8" x14ac:dyDescent="0.25">
      <c r="A913" s="22" t="s">
        <v>427</v>
      </c>
      <c r="B913" s="23">
        <v>50</v>
      </c>
      <c r="C913" s="45"/>
      <c r="D913" s="46"/>
      <c r="E913" s="45"/>
      <c r="F913" s="46"/>
      <c r="G913" s="45"/>
      <c r="H913" s="46"/>
    </row>
    <row r="914" spans="1:8" x14ac:dyDescent="0.25">
      <c r="A914" s="16" t="s">
        <v>428</v>
      </c>
      <c r="B914" s="10">
        <v>50</v>
      </c>
      <c r="C914" s="44"/>
      <c r="D914" s="39"/>
      <c r="E914" s="44"/>
      <c r="F914" s="39"/>
      <c r="G914" s="44"/>
      <c r="H914" s="39"/>
    </row>
    <row r="915" spans="1:8" x14ac:dyDescent="0.25">
      <c r="A915" s="22" t="s">
        <v>429</v>
      </c>
      <c r="B915" s="23">
        <v>50</v>
      </c>
      <c r="C915" s="45"/>
      <c r="D915" s="46"/>
      <c r="E915" s="45"/>
      <c r="F915" s="46"/>
      <c r="G915" s="45"/>
      <c r="H915" s="46"/>
    </row>
    <row r="916" spans="1:8" x14ac:dyDescent="0.25">
      <c r="A916" s="16" t="s">
        <v>430</v>
      </c>
      <c r="B916" s="10">
        <v>50</v>
      </c>
      <c r="C916" s="44"/>
      <c r="D916" s="39"/>
      <c r="E916" s="44"/>
      <c r="F916" s="39"/>
      <c r="G916" s="44"/>
      <c r="H916" s="39"/>
    </row>
    <row r="917" spans="1:8" x14ac:dyDescent="0.25">
      <c r="A917" s="22" t="s">
        <v>431</v>
      </c>
      <c r="B917" s="23">
        <v>50</v>
      </c>
      <c r="C917" s="45"/>
      <c r="D917" s="46"/>
      <c r="E917" s="45"/>
      <c r="F917" s="46"/>
      <c r="G917" s="45"/>
      <c r="H917" s="46"/>
    </row>
    <row r="918" spans="1:8" x14ac:dyDescent="0.25">
      <c r="A918" s="16" t="s">
        <v>432</v>
      </c>
      <c r="B918" s="10">
        <v>50</v>
      </c>
      <c r="C918" s="44"/>
      <c r="D918" s="39"/>
      <c r="E918" s="44"/>
      <c r="F918" s="39"/>
      <c r="G918" s="44"/>
      <c r="H918" s="39"/>
    </row>
    <row r="919" spans="1:8" x14ac:dyDescent="0.25">
      <c r="A919" s="22" t="s">
        <v>599</v>
      </c>
      <c r="B919" s="23">
        <v>50</v>
      </c>
      <c r="C919" s="45"/>
      <c r="D919" s="46"/>
      <c r="E919" s="45"/>
      <c r="F919" s="46"/>
      <c r="G919" s="45"/>
      <c r="H919" s="46"/>
    </row>
    <row r="920" spans="1:8" x14ac:dyDescent="0.25">
      <c r="A920" s="16" t="s">
        <v>600</v>
      </c>
      <c r="B920" s="10">
        <v>50</v>
      </c>
      <c r="C920" s="44"/>
      <c r="D920" s="39"/>
      <c r="E920" s="44"/>
      <c r="F920" s="39"/>
      <c r="G920" s="44"/>
      <c r="H920" s="39"/>
    </row>
    <row r="921" spans="1:8" x14ac:dyDescent="0.25">
      <c r="A921" s="22" t="s">
        <v>601</v>
      </c>
      <c r="B921" s="23">
        <v>50</v>
      </c>
      <c r="C921" s="45"/>
      <c r="D921" s="46"/>
      <c r="E921" s="45"/>
      <c r="F921" s="46"/>
      <c r="G921" s="45"/>
      <c r="H921" s="46"/>
    </row>
    <row r="922" spans="1:8" x14ac:dyDescent="0.25">
      <c r="A922" s="16" t="s">
        <v>602</v>
      </c>
      <c r="B922" s="10">
        <v>50</v>
      </c>
      <c r="C922" s="44"/>
      <c r="D922" s="39"/>
      <c r="E922" s="44"/>
      <c r="F922" s="39"/>
      <c r="G922" s="44"/>
      <c r="H922" s="39"/>
    </row>
    <row r="923" spans="1:8" x14ac:dyDescent="0.25">
      <c r="A923" s="22" t="s">
        <v>695</v>
      </c>
      <c r="B923" s="23">
        <v>50</v>
      </c>
      <c r="C923" s="45"/>
      <c r="D923" s="46"/>
      <c r="E923" s="45"/>
      <c r="F923" s="46"/>
      <c r="G923" s="45"/>
      <c r="H923" s="46"/>
    </row>
    <row r="924" spans="1:8" x14ac:dyDescent="0.25">
      <c r="A924" s="16" t="s">
        <v>696</v>
      </c>
      <c r="B924" s="10">
        <v>50</v>
      </c>
      <c r="C924" s="44"/>
      <c r="D924" s="39"/>
      <c r="E924" s="44"/>
      <c r="F924" s="39"/>
      <c r="G924" s="44"/>
      <c r="H924" s="39"/>
    </row>
    <row r="925" spans="1:8" x14ac:dyDescent="0.25">
      <c r="A925" s="22" t="s">
        <v>763</v>
      </c>
      <c r="B925" s="23">
        <v>50</v>
      </c>
      <c r="C925" s="45"/>
      <c r="D925" s="46"/>
      <c r="E925" s="45"/>
      <c r="F925" s="46"/>
      <c r="G925" s="45"/>
      <c r="H925" s="46"/>
    </row>
    <row r="926" spans="1:8" x14ac:dyDescent="0.25">
      <c r="A926" s="16" t="s">
        <v>764</v>
      </c>
      <c r="B926" s="10">
        <v>50</v>
      </c>
      <c r="C926" s="44"/>
      <c r="D926" s="39"/>
      <c r="E926" s="44"/>
      <c r="F926" s="39"/>
      <c r="G926" s="44"/>
      <c r="H926" s="39"/>
    </row>
    <row r="927" spans="1:8" x14ac:dyDescent="0.25">
      <c r="A927" s="22" t="s">
        <v>765</v>
      </c>
      <c r="B927" s="23">
        <v>50</v>
      </c>
      <c r="C927" s="45"/>
      <c r="D927" s="46"/>
      <c r="E927" s="45"/>
      <c r="F927" s="46"/>
      <c r="G927" s="45"/>
      <c r="H927" s="46"/>
    </row>
    <row r="928" spans="1:8" x14ac:dyDescent="0.25">
      <c r="A928" s="16" t="s">
        <v>929</v>
      </c>
      <c r="B928" s="10">
        <v>50</v>
      </c>
      <c r="C928" s="44"/>
      <c r="D928" s="39"/>
      <c r="E928" s="44"/>
      <c r="F928" s="39"/>
      <c r="G928" s="44"/>
      <c r="H928" s="39"/>
    </row>
    <row r="929" spans="1:8" x14ac:dyDescent="0.25">
      <c r="A929" s="22" t="s">
        <v>930</v>
      </c>
      <c r="B929" s="23">
        <v>50</v>
      </c>
      <c r="C929" s="45"/>
      <c r="D929" s="46"/>
      <c r="E929" s="45"/>
      <c r="F929" s="46"/>
      <c r="G929" s="45"/>
      <c r="H929" s="46"/>
    </row>
    <row r="930" spans="1:8" x14ac:dyDescent="0.25">
      <c r="A930" s="16" t="s">
        <v>948</v>
      </c>
      <c r="B930" s="10">
        <v>50</v>
      </c>
      <c r="C930" s="44"/>
      <c r="D930" s="39"/>
      <c r="E930" s="44"/>
      <c r="F930" s="39"/>
      <c r="G930" s="44"/>
      <c r="H930" s="39"/>
    </row>
    <row r="931" spans="1:8" x14ac:dyDescent="0.25">
      <c r="A931" s="22" t="s">
        <v>949</v>
      </c>
      <c r="B931" s="23">
        <v>50</v>
      </c>
      <c r="C931" s="45"/>
      <c r="D931" s="46"/>
      <c r="E931" s="45"/>
      <c r="F931" s="46"/>
      <c r="G931" s="45"/>
      <c r="H931" s="46"/>
    </row>
    <row r="932" spans="1:8" s="6" customFormat="1" x14ac:dyDescent="0.25">
      <c r="A932" s="16" t="s">
        <v>1332</v>
      </c>
      <c r="B932" s="10">
        <v>100</v>
      </c>
      <c r="C932" s="44"/>
      <c r="D932" s="39"/>
      <c r="E932" s="44"/>
      <c r="F932" s="39"/>
      <c r="G932" s="44"/>
      <c r="H932" s="39"/>
    </row>
    <row r="933" spans="1:8" x14ac:dyDescent="0.25">
      <c r="A933" s="22" t="s">
        <v>951</v>
      </c>
      <c r="B933" s="23">
        <v>50</v>
      </c>
      <c r="C933" s="45"/>
      <c r="D933" s="46"/>
      <c r="E933" s="45"/>
      <c r="F933" s="46"/>
      <c r="G933" s="45"/>
      <c r="H933" s="46"/>
    </row>
    <row r="934" spans="1:8" x14ac:dyDescent="0.25">
      <c r="A934" s="15" t="s">
        <v>952</v>
      </c>
      <c r="B934" s="8">
        <v>50</v>
      </c>
      <c r="C934" s="103"/>
      <c r="D934" s="38"/>
      <c r="E934" s="103"/>
      <c r="F934" s="38"/>
      <c r="G934" s="103"/>
      <c r="H934" s="38"/>
    </row>
    <row r="935" spans="1:8" x14ac:dyDescent="0.25">
      <c r="A935" s="26" t="s">
        <v>953</v>
      </c>
      <c r="B935" s="27">
        <v>50</v>
      </c>
      <c r="C935" s="47"/>
      <c r="D935" s="48"/>
      <c r="E935" s="47"/>
      <c r="F935" s="48"/>
      <c r="G935" s="47"/>
      <c r="H935" s="48"/>
    </row>
    <row r="936" spans="1:8" x14ac:dyDescent="0.25">
      <c r="A936" s="28"/>
      <c r="B936" s="29"/>
      <c r="C936" s="169"/>
      <c r="D936" s="169"/>
      <c r="E936" s="169"/>
      <c r="F936" s="169"/>
      <c r="G936" s="169"/>
      <c r="H936" s="169"/>
    </row>
  </sheetData>
  <sortState xmlns:xlrd2="http://schemas.microsoft.com/office/spreadsheetml/2017/richdata2" ref="A11:A935">
    <sortCondition ref="A11:A935"/>
  </sortState>
  <printOptions horizontalCentered="1" verticalCentered="1"/>
  <pageMargins left="0.23622047244094491" right="0.23622047244094491" top="0.15748031496062992" bottom="0.59055118110236227" header="0.31496062992125984" footer="0.31496062992125984"/>
  <pageSetup fitToHeight="0" orientation="portrait" horizontalDpi="0" verticalDpi="0" r:id="rId1"/>
  <headerFooter alignWithMargins="0">
    <oddFooter>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40D2-A2B7-4E89-8B7B-964EB3321EA8}">
  <dimension ref="A1:M79"/>
  <sheetViews>
    <sheetView workbookViewId="0">
      <selection sqref="A1:F51"/>
    </sheetView>
  </sheetViews>
  <sheetFormatPr defaultRowHeight="15" x14ac:dyDescent="0.25"/>
  <cols>
    <col min="1" max="1" width="28.85546875" customWidth="1"/>
    <col min="2" max="2" width="14.85546875" customWidth="1"/>
    <col min="3" max="3" width="10.5703125" customWidth="1"/>
    <col min="4" max="4" width="11.7109375" customWidth="1"/>
    <col min="5" max="5" width="17.28515625" customWidth="1"/>
    <col min="6" max="6" width="11.5703125" customWidth="1"/>
    <col min="7" max="7" width="13.7109375" customWidth="1"/>
  </cols>
  <sheetData>
    <row r="1" spans="1:13" x14ac:dyDescent="0.25">
      <c r="A1" s="28"/>
      <c r="B1" s="19"/>
      <c r="C1" s="19"/>
      <c r="D1" s="19"/>
      <c r="E1" s="19"/>
      <c r="F1" s="122" t="s">
        <v>1404</v>
      </c>
    </row>
    <row r="2" spans="1:13" ht="15.75" customHeight="1" x14ac:dyDescent="0.25">
      <c r="A2" s="123"/>
      <c r="B2" s="19"/>
      <c r="C2" s="129"/>
      <c r="D2" s="19"/>
      <c r="E2" s="19"/>
      <c r="F2" s="122" t="s">
        <v>1405</v>
      </c>
    </row>
    <row r="3" spans="1:13" ht="15" customHeight="1" x14ac:dyDescent="0.25">
      <c r="A3" s="124"/>
      <c r="B3" s="19"/>
      <c r="C3" s="19"/>
      <c r="D3" s="19"/>
      <c r="E3" s="19"/>
      <c r="F3" s="122" t="s">
        <v>1406</v>
      </c>
    </row>
    <row r="4" spans="1:13" x14ac:dyDescent="0.25">
      <c r="A4" s="125"/>
      <c r="B4" s="19"/>
      <c r="C4" s="19"/>
      <c r="D4" s="19"/>
      <c r="E4" s="19"/>
      <c r="F4" s="122" t="s">
        <v>1407</v>
      </c>
    </row>
    <row r="5" spans="1:13" ht="24" customHeight="1" x14ac:dyDescent="0.25">
      <c r="A5" s="20" t="s">
        <v>1345</v>
      </c>
      <c r="B5" s="20"/>
      <c r="C5" s="19"/>
      <c r="D5" s="19"/>
      <c r="E5" s="19"/>
      <c r="F5" s="19"/>
    </row>
    <row r="6" spans="1:13" x14ac:dyDescent="0.25">
      <c r="A6" s="126" t="s">
        <v>1346</v>
      </c>
      <c r="B6" s="19"/>
      <c r="C6" s="19"/>
      <c r="D6" s="19"/>
      <c r="E6" s="19"/>
      <c r="F6" s="19"/>
    </row>
    <row r="7" spans="1:13" x14ac:dyDescent="0.25">
      <c r="A7" s="126" t="s">
        <v>1347</v>
      </c>
      <c r="B7" s="19"/>
      <c r="C7" s="19"/>
      <c r="D7" s="19"/>
      <c r="E7" s="19"/>
      <c r="F7" s="19"/>
      <c r="M7" s="119"/>
    </row>
    <row r="8" spans="1:13" ht="8.25" customHeight="1" x14ac:dyDescent="0.25">
      <c r="A8" s="19"/>
      <c r="B8" s="19"/>
      <c r="C8" s="19"/>
      <c r="D8" s="19"/>
      <c r="E8" s="19"/>
      <c r="F8" s="19"/>
      <c r="M8" s="119"/>
    </row>
    <row r="9" spans="1:13" x14ac:dyDescent="0.25">
      <c r="A9" s="20" t="s">
        <v>1350</v>
      </c>
      <c r="B9" s="20"/>
      <c r="C9" s="19"/>
      <c r="D9" s="19"/>
      <c r="E9" s="19"/>
      <c r="F9" s="19"/>
    </row>
    <row r="10" spans="1:13" x14ac:dyDescent="0.25">
      <c r="A10" s="126" t="s">
        <v>1349</v>
      </c>
      <c r="B10" s="19"/>
      <c r="C10" s="19"/>
      <c r="D10" s="19"/>
      <c r="E10" s="19"/>
      <c r="F10" s="19"/>
    </row>
    <row r="11" spans="1:13" x14ac:dyDescent="0.25">
      <c r="A11" s="126" t="s">
        <v>1382</v>
      </c>
      <c r="B11" s="19"/>
      <c r="C11" s="19"/>
      <c r="D11" s="19"/>
      <c r="E11" s="19"/>
      <c r="F11" s="19"/>
    </row>
    <row r="12" spans="1:13" x14ac:dyDescent="0.25">
      <c r="A12" s="126" t="s">
        <v>1351</v>
      </c>
      <c r="B12" s="19"/>
      <c r="C12" s="19"/>
      <c r="D12" s="19"/>
      <c r="E12" s="19"/>
      <c r="F12" s="19"/>
    </row>
    <row r="13" spans="1:13" ht="8.25" customHeight="1" x14ac:dyDescent="0.25">
      <c r="A13" s="19"/>
      <c r="B13" s="19"/>
      <c r="C13" s="19"/>
      <c r="D13" s="19"/>
      <c r="E13" s="19"/>
      <c r="F13" s="19"/>
    </row>
    <row r="14" spans="1:13" x14ac:dyDescent="0.25">
      <c r="A14" s="20" t="s">
        <v>1279</v>
      </c>
      <c r="B14" s="20"/>
      <c r="C14" s="19"/>
      <c r="D14" s="19"/>
      <c r="E14" s="19"/>
      <c r="F14" s="19"/>
    </row>
    <row r="15" spans="1:13" x14ac:dyDescent="0.25">
      <c r="A15" s="126" t="s">
        <v>1348</v>
      </c>
      <c r="B15" s="19"/>
      <c r="C15" s="19"/>
      <c r="D15" s="19"/>
      <c r="E15" s="19"/>
      <c r="F15" s="19"/>
    </row>
    <row r="16" spans="1:13" x14ac:dyDescent="0.25">
      <c r="A16" s="126" t="s">
        <v>1352</v>
      </c>
      <c r="B16" s="19"/>
      <c r="C16" s="19"/>
      <c r="D16" s="19"/>
      <c r="E16" s="19"/>
      <c r="F16" s="19"/>
    </row>
    <row r="17" spans="1:6" x14ac:dyDescent="0.25">
      <c r="A17" s="126" t="s">
        <v>1353</v>
      </c>
      <c r="B17" s="19"/>
      <c r="C17" s="19"/>
      <c r="D17" s="19"/>
      <c r="E17" s="19"/>
      <c r="F17" s="19"/>
    </row>
    <row r="18" spans="1:6" ht="8.25" customHeight="1" x14ac:dyDescent="0.25">
      <c r="A18" s="19"/>
      <c r="B18" s="19"/>
      <c r="C18" s="19"/>
      <c r="D18" s="19"/>
      <c r="E18" s="19"/>
      <c r="F18" s="19"/>
    </row>
    <row r="19" spans="1:6" x14ac:dyDescent="0.25">
      <c r="A19" s="20" t="s">
        <v>1354</v>
      </c>
      <c r="B19" s="20"/>
      <c r="C19" s="19"/>
      <c r="D19" s="19"/>
      <c r="E19" s="19"/>
      <c r="F19" s="19"/>
    </row>
    <row r="20" spans="1:6" x14ac:dyDescent="0.25">
      <c r="A20" s="126" t="s">
        <v>1355</v>
      </c>
      <c r="B20" s="19"/>
      <c r="C20" s="19"/>
      <c r="D20" s="19"/>
      <c r="E20" s="19"/>
      <c r="F20" s="19"/>
    </row>
    <row r="21" spans="1:6" x14ac:dyDescent="0.25">
      <c r="A21" s="126" t="s">
        <v>1356</v>
      </c>
      <c r="B21" s="19"/>
      <c r="C21" s="19"/>
      <c r="D21" s="19"/>
      <c r="E21" s="19"/>
      <c r="F21" s="19"/>
    </row>
    <row r="22" spans="1:6" x14ac:dyDescent="0.25">
      <c r="A22" s="126" t="s">
        <v>1357</v>
      </c>
      <c r="B22" s="19"/>
      <c r="C22" s="19"/>
      <c r="D22" s="19"/>
      <c r="E22" s="19"/>
      <c r="F22" s="19"/>
    </row>
    <row r="23" spans="1:6" x14ac:dyDescent="0.25">
      <c r="A23" s="126" t="s">
        <v>1358</v>
      </c>
      <c r="B23" s="19"/>
      <c r="C23" s="19"/>
      <c r="D23" s="19"/>
      <c r="E23" s="19"/>
      <c r="F23" s="19"/>
    </row>
    <row r="24" spans="1:6" ht="9.75" customHeight="1" x14ac:dyDescent="0.25">
      <c r="A24" s="19"/>
      <c r="B24" s="19"/>
      <c r="C24" s="19"/>
      <c r="D24" s="19"/>
      <c r="E24" s="19"/>
      <c r="F24" s="19"/>
    </row>
    <row r="25" spans="1:6" s="104" customFormat="1" ht="27" x14ac:dyDescent="0.25">
      <c r="A25" s="105" t="s">
        <v>1403</v>
      </c>
      <c r="B25" s="106" t="s">
        <v>1362</v>
      </c>
      <c r="C25" s="106" t="s">
        <v>1359</v>
      </c>
      <c r="D25" s="106" t="s">
        <v>1360</v>
      </c>
      <c r="E25" s="107" t="s">
        <v>1366</v>
      </c>
      <c r="F25" s="108" t="s">
        <v>1361</v>
      </c>
    </row>
    <row r="26" spans="1:6" x14ac:dyDescent="0.25">
      <c r="A26" s="109" t="s">
        <v>1363</v>
      </c>
      <c r="B26" s="110" t="s">
        <v>1368</v>
      </c>
      <c r="C26" s="110" t="s">
        <v>1364</v>
      </c>
      <c r="D26" s="110" t="s">
        <v>1365</v>
      </c>
      <c r="E26" s="110" t="s">
        <v>1367</v>
      </c>
      <c r="F26" s="111" t="s">
        <v>1364</v>
      </c>
    </row>
    <row r="27" spans="1:6" x14ac:dyDescent="0.25">
      <c r="A27" s="112" t="s">
        <v>1377</v>
      </c>
      <c r="B27" s="113" t="s">
        <v>1368</v>
      </c>
      <c r="C27" s="113">
        <v>102</v>
      </c>
      <c r="D27" s="113">
        <v>100</v>
      </c>
      <c r="E27" s="113" t="s">
        <v>1369</v>
      </c>
      <c r="F27" s="114">
        <v>400</v>
      </c>
    </row>
    <row r="28" spans="1:6" x14ac:dyDescent="0.25">
      <c r="A28" s="109" t="s">
        <v>1370</v>
      </c>
      <c r="B28" s="110" t="s">
        <v>1368</v>
      </c>
      <c r="C28" s="110">
        <v>50</v>
      </c>
      <c r="D28" s="110">
        <v>50</v>
      </c>
      <c r="E28" s="110" t="s">
        <v>1371</v>
      </c>
      <c r="F28" s="111">
        <v>150</v>
      </c>
    </row>
    <row r="29" spans="1:6" x14ac:dyDescent="0.25">
      <c r="A29" s="112" t="s">
        <v>1372</v>
      </c>
      <c r="B29" s="113" t="s">
        <v>1373</v>
      </c>
      <c r="C29" s="113">
        <v>50</v>
      </c>
      <c r="D29" s="113">
        <v>50</v>
      </c>
      <c r="E29" s="113" t="s">
        <v>1371</v>
      </c>
      <c r="F29" s="114">
        <v>150</v>
      </c>
    </row>
    <row r="30" spans="1:6" x14ac:dyDescent="0.25">
      <c r="A30" s="109" t="s">
        <v>1376</v>
      </c>
      <c r="B30" s="110" t="s">
        <v>1374</v>
      </c>
      <c r="C30" s="110">
        <v>102</v>
      </c>
      <c r="D30" s="110">
        <v>100</v>
      </c>
      <c r="E30" s="110" t="s">
        <v>1369</v>
      </c>
      <c r="F30" s="111">
        <v>400</v>
      </c>
    </row>
    <row r="31" spans="1:6" x14ac:dyDescent="0.25">
      <c r="A31" s="112" t="s">
        <v>1378</v>
      </c>
      <c r="B31" s="113" t="s">
        <v>1375</v>
      </c>
      <c r="C31" s="113">
        <v>50</v>
      </c>
      <c r="D31" s="113">
        <v>50</v>
      </c>
      <c r="E31" s="113" t="s">
        <v>1371</v>
      </c>
      <c r="F31" s="114">
        <v>150</v>
      </c>
    </row>
    <row r="32" spans="1:6" x14ac:dyDescent="0.25">
      <c r="A32" s="109" t="s">
        <v>1378</v>
      </c>
      <c r="B32" s="110" t="s">
        <v>1379</v>
      </c>
      <c r="C32" s="110">
        <v>102</v>
      </c>
      <c r="D32" s="110">
        <v>100</v>
      </c>
      <c r="E32" s="110" t="s">
        <v>1369</v>
      </c>
      <c r="F32" s="111">
        <v>300</v>
      </c>
    </row>
    <row r="33" spans="1:7" x14ac:dyDescent="0.25">
      <c r="A33" s="112" t="s">
        <v>1380</v>
      </c>
      <c r="B33" s="113" t="s">
        <v>1368</v>
      </c>
      <c r="C33" s="113">
        <v>50</v>
      </c>
      <c r="D33" s="113">
        <v>50</v>
      </c>
      <c r="E33" s="113" t="s">
        <v>1371</v>
      </c>
      <c r="F33" s="114">
        <v>200</v>
      </c>
    </row>
    <row r="34" spans="1:7" x14ac:dyDescent="0.25">
      <c r="A34" s="109" t="s">
        <v>1381</v>
      </c>
      <c r="B34" s="110" t="s">
        <v>1383</v>
      </c>
      <c r="C34" s="110">
        <v>102</v>
      </c>
      <c r="D34" s="110">
        <v>100</v>
      </c>
      <c r="E34" s="110" t="s">
        <v>1369</v>
      </c>
      <c r="F34" s="111">
        <v>200</v>
      </c>
    </row>
    <row r="35" spans="1:7" x14ac:dyDescent="0.25">
      <c r="A35" s="112" t="s">
        <v>360</v>
      </c>
      <c r="B35" s="113" t="s">
        <v>1383</v>
      </c>
      <c r="C35" s="113">
        <v>102</v>
      </c>
      <c r="D35" s="113">
        <v>100</v>
      </c>
      <c r="E35" s="113" t="s">
        <v>1369</v>
      </c>
      <c r="F35" s="114">
        <v>400</v>
      </c>
    </row>
    <row r="36" spans="1:7" x14ac:dyDescent="0.25">
      <c r="A36" s="109" t="s">
        <v>1384</v>
      </c>
      <c r="B36" s="110" t="s">
        <v>1385</v>
      </c>
      <c r="C36" s="110">
        <v>50</v>
      </c>
      <c r="D36" s="110">
        <v>50</v>
      </c>
      <c r="E36" s="110" t="s">
        <v>1371</v>
      </c>
      <c r="F36" s="111">
        <v>150</v>
      </c>
    </row>
    <row r="37" spans="1:7" x14ac:dyDescent="0.25">
      <c r="A37" s="112" t="s">
        <v>1386</v>
      </c>
      <c r="B37" s="113" t="s">
        <v>1368</v>
      </c>
      <c r="C37" s="113">
        <v>102</v>
      </c>
      <c r="D37" s="113">
        <v>100</v>
      </c>
      <c r="E37" s="113" t="s">
        <v>1369</v>
      </c>
      <c r="F37" s="114">
        <v>300</v>
      </c>
    </row>
    <row r="38" spans="1:7" x14ac:dyDescent="0.25">
      <c r="A38" s="109" t="s">
        <v>1387</v>
      </c>
      <c r="B38" s="110" t="s">
        <v>1383</v>
      </c>
      <c r="C38" s="110">
        <v>102</v>
      </c>
      <c r="D38" s="110">
        <v>100</v>
      </c>
      <c r="E38" s="110" t="s">
        <v>1369</v>
      </c>
      <c r="F38" s="111">
        <v>400</v>
      </c>
    </row>
    <row r="39" spans="1:7" x14ac:dyDescent="0.25">
      <c r="A39" s="112" t="s">
        <v>1388</v>
      </c>
      <c r="B39" s="113" t="s">
        <v>1389</v>
      </c>
      <c r="C39" s="113">
        <v>102</v>
      </c>
      <c r="D39" s="113">
        <v>100</v>
      </c>
      <c r="E39" s="113" t="s">
        <v>1369</v>
      </c>
      <c r="F39" s="114">
        <v>400</v>
      </c>
    </row>
    <row r="40" spans="1:7" x14ac:dyDescent="0.25">
      <c r="A40" s="109" t="s">
        <v>1390</v>
      </c>
      <c r="B40" s="110" t="s">
        <v>1383</v>
      </c>
      <c r="C40" s="110">
        <v>102</v>
      </c>
      <c r="D40" s="110">
        <v>100</v>
      </c>
      <c r="E40" s="110" t="s">
        <v>1369</v>
      </c>
      <c r="F40" s="111">
        <v>400</v>
      </c>
    </row>
    <row r="41" spans="1:7" x14ac:dyDescent="0.25">
      <c r="A41" s="112" t="s">
        <v>1391</v>
      </c>
      <c r="B41" s="113" t="s">
        <v>1383</v>
      </c>
      <c r="C41" s="113">
        <v>102</v>
      </c>
      <c r="D41" s="113">
        <v>100</v>
      </c>
      <c r="E41" s="113" t="s">
        <v>1369</v>
      </c>
      <c r="F41" s="114">
        <v>400</v>
      </c>
    </row>
    <row r="42" spans="1:7" x14ac:dyDescent="0.25">
      <c r="A42" s="109" t="s">
        <v>1392</v>
      </c>
      <c r="B42" s="110" t="s">
        <v>1368</v>
      </c>
      <c r="C42" s="110">
        <v>102</v>
      </c>
      <c r="D42" s="110">
        <v>100</v>
      </c>
      <c r="E42" s="110" t="s">
        <v>1369</v>
      </c>
      <c r="F42" s="111">
        <v>400</v>
      </c>
      <c r="G42" s="5"/>
    </row>
    <row r="43" spans="1:7" x14ac:dyDescent="0.25">
      <c r="A43" s="112" t="s">
        <v>1393</v>
      </c>
      <c r="B43" s="113" t="s">
        <v>1394</v>
      </c>
      <c r="C43" s="113">
        <v>50</v>
      </c>
      <c r="D43" s="113">
        <v>50</v>
      </c>
      <c r="E43" s="113" t="s">
        <v>1371</v>
      </c>
      <c r="F43" s="114">
        <v>100</v>
      </c>
      <c r="G43" s="5"/>
    </row>
    <row r="44" spans="1:7" x14ac:dyDescent="0.25">
      <c r="A44" s="109" t="s">
        <v>1395</v>
      </c>
      <c r="B44" s="110" t="s">
        <v>1396</v>
      </c>
      <c r="C44" s="110">
        <v>50</v>
      </c>
      <c r="D44" s="110">
        <v>50</v>
      </c>
      <c r="E44" s="110" t="s">
        <v>1371</v>
      </c>
      <c r="F44" s="111">
        <v>200</v>
      </c>
      <c r="G44" s="5"/>
    </row>
    <row r="45" spans="1:7" x14ac:dyDescent="0.25">
      <c r="A45" s="112" t="s">
        <v>1397</v>
      </c>
      <c r="B45" s="113" t="s">
        <v>1398</v>
      </c>
      <c r="C45" s="113">
        <v>102</v>
      </c>
      <c r="D45" s="113">
        <v>100</v>
      </c>
      <c r="E45" s="113" t="s">
        <v>1369</v>
      </c>
      <c r="F45" s="114">
        <v>400</v>
      </c>
      <c r="G45" s="5"/>
    </row>
    <row r="46" spans="1:7" x14ac:dyDescent="0.25">
      <c r="A46" s="109" t="s">
        <v>1329</v>
      </c>
      <c r="B46" s="110" t="s">
        <v>1394</v>
      </c>
      <c r="C46" s="110">
        <v>50</v>
      </c>
      <c r="D46" s="110">
        <v>50</v>
      </c>
      <c r="E46" s="110" t="s">
        <v>1371</v>
      </c>
      <c r="F46" s="111">
        <v>250</v>
      </c>
      <c r="G46" s="5"/>
    </row>
    <row r="47" spans="1:7" x14ac:dyDescent="0.25">
      <c r="A47" s="112" t="s">
        <v>1399</v>
      </c>
      <c r="B47" s="113" t="s">
        <v>1394</v>
      </c>
      <c r="C47" s="113">
        <v>102</v>
      </c>
      <c r="D47" s="113">
        <v>100</v>
      </c>
      <c r="E47" s="113" t="s">
        <v>1369</v>
      </c>
      <c r="F47" s="114">
        <v>200</v>
      </c>
      <c r="G47" s="5"/>
    </row>
    <row r="48" spans="1:7" x14ac:dyDescent="0.25">
      <c r="A48" s="109" t="s">
        <v>1400</v>
      </c>
      <c r="B48" s="110" t="s">
        <v>1368</v>
      </c>
      <c r="C48" s="110">
        <v>102</v>
      </c>
      <c r="D48" s="110">
        <v>100</v>
      </c>
      <c r="E48" s="110" t="s">
        <v>1369</v>
      </c>
      <c r="F48" s="111">
        <v>400</v>
      </c>
      <c r="G48" s="5"/>
    </row>
    <row r="49" spans="1:7" x14ac:dyDescent="0.25">
      <c r="A49" s="112" t="s">
        <v>1401</v>
      </c>
      <c r="B49" s="113" t="s">
        <v>1383</v>
      </c>
      <c r="C49" s="113">
        <v>102</v>
      </c>
      <c r="D49" s="113">
        <v>100</v>
      </c>
      <c r="E49" s="113" t="s">
        <v>1369</v>
      </c>
      <c r="F49" s="114">
        <v>400</v>
      </c>
      <c r="G49" s="5"/>
    </row>
    <row r="50" spans="1:7" x14ac:dyDescent="0.25">
      <c r="A50" s="109" t="s">
        <v>1402</v>
      </c>
      <c r="B50" s="110" t="s">
        <v>1394</v>
      </c>
      <c r="C50" s="110">
        <v>50</v>
      </c>
      <c r="D50" s="110">
        <v>50</v>
      </c>
      <c r="E50" s="110" t="s">
        <v>1371</v>
      </c>
      <c r="F50" s="111">
        <v>200</v>
      </c>
      <c r="G50" s="5"/>
    </row>
    <row r="51" spans="1:7" x14ac:dyDescent="0.25">
      <c r="A51" s="115" t="s">
        <v>1259</v>
      </c>
      <c r="B51" s="116" t="s">
        <v>1368</v>
      </c>
      <c r="C51" s="116">
        <v>102</v>
      </c>
      <c r="D51" s="116">
        <v>100</v>
      </c>
      <c r="E51" s="116" t="s">
        <v>1369</v>
      </c>
      <c r="F51" s="117">
        <v>400</v>
      </c>
      <c r="G51" s="5"/>
    </row>
    <row r="52" spans="1:7" x14ac:dyDescent="0.25">
      <c r="C52" s="5"/>
      <c r="D52" s="5"/>
      <c r="E52" s="5"/>
      <c r="F52" s="5"/>
      <c r="G52" s="5"/>
    </row>
    <row r="53" spans="1:7" x14ac:dyDescent="0.25">
      <c r="C53" s="5"/>
      <c r="D53" s="5"/>
      <c r="E53" s="5"/>
      <c r="F53" s="5"/>
      <c r="G53" s="5"/>
    </row>
    <row r="54" spans="1:7" x14ac:dyDescent="0.25">
      <c r="C54" s="5"/>
      <c r="D54" s="5"/>
      <c r="E54" s="5"/>
      <c r="F54" s="5"/>
      <c r="G54" s="5"/>
    </row>
    <row r="55" spans="1:7" x14ac:dyDescent="0.25">
      <c r="C55" s="5"/>
      <c r="D55" s="5"/>
      <c r="E55" s="5"/>
      <c r="F55" s="5"/>
      <c r="G55" s="5"/>
    </row>
    <row r="56" spans="1:7" x14ac:dyDescent="0.25">
      <c r="C56" s="5"/>
      <c r="D56" s="5"/>
      <c r="E56" s="5"/>
      <c r="F56" s="5"/>
      <c r="G56" s="5"/>
    </row>
    <row r="57" spans="1:7" x14ac:dyDescent="0.25">
      <c r="C57" s="5"/>
      <c r="D57" s="5"/>
      <c r="E57" s="5"/>
      <c r="F57" s="5"/>
      <c r="G57" s="5"/>
    </row>
    <row r="58" spans="1:7" x14ac:dyDescent="0.25">
      <c r="C58" s="5"/>
      <c r="D58" s="5"/>
      <c r="E58" s="5"/>
      <c r="F58" s="5"/>
      <c r="G58" s="5"/>
    </row>
    <row r="59" spans="1:7" x14ac:dyDescent="0.25">
      <c r="C59" s="5"/>
      <c r="D59" s="5"/>
      <c r="E59" s="5"/>
      <c r="F59" s="5"/>
      <c r="G59" s="5"/>
    </row>
    <row r="60" spans="1:7" x14ac:dyDescent="0.25">
      <c r="C60" s="5"/>
      <c r="D60" s="5"/>
      <c r="E60" s="5"/>
      <c r="F60" s="5"/>
      <c r="G60" s="5"/>
    </row>
    <row r="61" spans="1:7" x14ac:dyDescent="0.25">
      <c r="C61" s="5"/>
      <c r="D61" s="5"/>
      <c r="E61" s="5"/>
      <c r="F61" s="5"/>
      <c r="G61" s="5"/>
    </row>
    <row r="62" spans="1:7" x14ac:dyDescent="0.25">
      <c r="C62" s="5"/>
      <c r="D62" s="5"/>
      <c r="E62" s="5"/>
      <c r="F62" s="5"/>
      <c r="G62" s="5"/>
    </row>
    <row r="63" spans="1:7" x14ac:dyDescent="0.25">
      <c r="C63" s="5"/>
      <c r="D63" s="5"/>
      <c r="E63" s="5"/>
      <c r="F63" s="5"/>
      <c r="G63" s="5"/>
    </row>
    <row r="64" spans="1:7" x14ac:dyDescent="0.25">
      <c r="C64" s="5"/>
      <c r="D64" s="5"/>
      <c r="E64" s="5"/>
      <c r="F64" s="5"/>
      <c r="G64" s="5"/>
    </row>
    <row r="65" spans="3:7" x14ac:dyDescent="0.25">
      <c r="C65" s="5"/>
      <c r="D65" s="5"/>
      <c r="E65" s="5"/>
      <c r="F65" s="5"/>
      <c r="G65" s="5"/>
    </row>
    <row r="66" spans="3:7" x14ac:dyDescent="0.25">
      <c r="C66" s="5"/>
      <c r="D66" s="5"/>
      <c r="E66" s="5"/>
      <c r="F66" s="5"/>
      <c r="G66" s="5"/>
    </row>
    <row r="67" spans="3:7" x14ac:dyDescent="0.25">
      <c r="C67" s="5"/>
      <c r="D67" s="5"/>
      <c r="E67" s="5"/>
      <c r="F67" s="5"/>
      <c r="G67" s="5"/>
    </row>
    <row r="68" spans="3:7" x14ac:dyDescent="0.25">
      <c r="C68" s="5"/>
      <c r="D68" s="5"/>
      <c r="E68" s="5"/>
      <c r="F68" s="5"/>
      <c r="G68" s="5"/>
    </row>
    <row r="69" spans="3:7" x14ac:dyDescent="0.25">
      <c r="C69" s="5"/>
      <c r="D69" s="5"/>
      <c r="E69" s="5"/>
      <c r="F69" s="5"/>
      <c r="G69" s="5"/>
    </row>
    <row r="70" spans="3:7" x14ac:dyDescent="0.25">
      <c r="C70" s="5"/>
      <c r="D70" s="5"/>
      <c r="E70" s="5"/>
      <c r="F70" s="5"/>
      <c r="G70" s="5"/>
    </row>
    <row r="71" spans="3:7" x14ac:dyDescent="0.25">
      <c r="C71" s="5"/>
      <c r="D71" s="5"/>
      <c r="E71" s="5"/>
      <c r="F71" s="5"/>
      <c r="G71" s="5"/>
    </row>
    <row r="72" spans="3:7" x14ac:dyDescent="0.25">
      <c r="C72" s="5"/>
      <c r="D72" s="5"/>
      <c r="E72" s="5"/>
      <c r="F72" s="5"/>
      <c r="G72" s="5"/>
    </row>
    <row r="73" spans="3:7" x14ac:dyDescent="0.25">
      <c r="C73" s="5"/>
      <c r="D73" s="5"/>
      <c r="E73" s="5"/>
      <c r="F73" s="5"/>
      <c r="G73" s="5"/>
    </row>
    <row r="74" spans="3:7" x14ac:dyDescent="0.25">
      <c r="C74" s="5"/>
      <c r="D74" s="5"/>
      <c r="E74" s="5"/>
      <c r="F74" s="5"/>
      <c r="G74" s="5"/>
    </row>
    <row r="75" spans="3:7" x14ac:dyDescent="0.25">
      <c r="C75" s="5"/>
      <c r="D75" s="5"/>
      <c r="E75" s="5"/>
      <c r="F75" s="5"/>
      <c r="G75" s="5"/>
    </row>
    <row r="76" spans="3:7" x14ac:dyDescent="0.25">
      <c r="C76" s="5"/>
      <c r="D76" s="5"/>
      <c r="E76" s="5"/>
      <c r="F76" s="5"/>
      <c r="G76" s="5"/>
    </row>
    <row r="77" spans="3:7" x14ac:dyDescent="0.25">
      <c r="C77" s="5"/>
      <c r="D77" s="5"/>
      <c r="E77" s="5"/>
      <c r="F77" s="5"/>
      <c r="G77" s="5"/>
    </row>
    <row r="78" spans="3:7" x14ac:dyDescent="0.25">
      <c r="C78" s="5"/>
      <c r="D78" s="5"/>
      <c r="E78" s="5"/>
      <c r="F78" s="5"/>
      <c r="G78" s="5"/>
    </row>
    <row r="79" spans="3:7" x14ac:dyDescent="0.25">
      <c r="C79" s="5"/>
      <c r="D79" s="5"/>
      <c r="E79" s="5"/>
      <c r="F79" s="5"/>
      <c r="G79" s="5"/>
    </row>
  </sheetData>
  <printOptions horizontalCentered="1"/>
  <pageMargins left="0" right="0" top="0.15748031496062992" bottom="0.15748031496062992" header="0.31496062992125984" footer="0.31496062992125984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6265-118A-4C9B-90C6-9AA6FDD7B46B}">
  <dimension ref="A1:E72"/>
  <sheetViews>
    <sheetView topLeftCell="A59" zoomScaleNormal="100" workbookViewId="0">
      <selection activeCell="E72" sqref="A1:E72"/>
    </sheetView>
  </sheetViews>
  <sheetFormatPr defaultRowHeight="15" x14ac:dyDescent="0.25"/>
  <cols>
    <col min="1" max="1" width="20.5703125" style="13" customWidth="1"/>
    <col min="2" max="2" width="31.140625" style="13" bestFit="1" customWidth="1"/>
    <col min="3" max="3" width="2" customWidth="1"/>
    <col min="4" max="4" width="20.85546875" style="13" customWidth="1"/>
    <col min="5" max="5" width="32.28515625" style="13" customWidth="1"/>
  </cols>
  <sheetData>
    <row r="1" spans="1:5" x14ac:dyDescent="0.25">
      <c r="A1" s="28"/>
      <c r="B1" s="28"/>
      <c r="C1" s="19"/>
      <c r="D1" s="28"/>
      <c r="E1" s="28"/>
    </row>
    <row r="2" spans="1:5" ht="18.75" customHeight="1" x14ac:dyDescent="0.25">
      <c r="A2" s="28"/>
      <c r="B2" s="28"/>
      <c r="C2" s="19"/>
      <c r="D2" s="172" t="s">
        <v>1506</v>
      </c>
      <c r="E2" s="172"/>
    </row>
    <row r="3" spans="1:5" ht="15" customHeight="1" x14ac:dyDescent="0.25">
      <c r="A3" s="28"/>
      <c r="B3" s="28"/>
      <c r="C3" s="19"/>
      <c r="D3" s="172"/>
      <c r="E3" s="172"/>
    </row>
    <row r="4" spans="1:5" x14ac:dyDescent="0.25">
      <c r="A4" s="28"/>
      <c r="B4" s="28"/>
      <c r="C4" s="19"/>
      <c r="D4" s="28"/>
      <c r="E4" s="28"/>
    </row>
    <row r="5" spans="1:5" x14ac:dyDescent="0.25">
      <c r="A5" s="28"/>
      <c r="B5" s="28"/>
      <c r="C5" s="19"/>
      <c r="D5" s="28"/>
      <c r="E5" s="28"/>
    </row>
    <row r="6" spans="1:5" x14ac:dyDescent="0.25">
      <c r="A6" s="28"/>
      <c r="B6" s="28"/>
      <c r="C6" s="19"/>
      <c r="D6" s="28"/>
      <c r="E6" s="28"/>
    </row>
    <row r="7" spans="1:5" x14ac:dyDescent="0.25">
      <c r="A7" s="20" t="s">
        <v>1408</v>
      </c>
      <c r="B7" s="28"/>
      <c r="C7" s="19"/>
      <c r="D7" s="28"/>
      <c r="E7" s="28"/>
    </row>
    <row r="8" spans="1:5" x14ac:dyDescent="0.25">
      <c r="A8" s="171" t="s">
        <v>1505</v>
      </c>
      <c r="B8" s="171"/>
      <c r="C8" s="171"/>
      <c r="D8" s="171"/>
      <c r="E8" s="171"/>
    </row>
    <row r="9" spans="1:5" x14ac:dyDescent="0.25">
      <c r="A9" s="171"/>
      <c r="B9" s="171"/>
      <c r="C9" s="171"/>
      <c r="D9" s="171"/>
      <c r="E9" s="171"/>
    </row>
    <row r="10" spans="1:5" x14ac:dyDescent="0.25">
      <c r="A10" s="171"/>
      <c r="B10" s="171"/>
      <c r="C10" s="171"/>
      <c r="D10" s="171"/>
      <c r="E10" s="171"/>
    </row>
    <row r="11" spans="1:5" x14ac:dyDescent="0.25">
      <c r="A11" s="171"/>
      <c r="B11" s="171"/>
      <c r="C11" s="171"/>
      <c r="D11" s="171"/>
      <c r="E11" s="171"/>
    </row>
    <row r="12" spans="1:5" x14ac:dyDescent="0.25">
      <c r="A12" s="28"/>
      <c r="B12" s="28"/>
      <c r="C12" s="19"/>
      <c r="D12" s="28"/>
      <c r="E12" s="28"/>
    </row>
    <row r="13" spans="1:5" x14ac:dyDescent="0.25">
      <c r="A13" s="20" t="s">
        <v>1279</v>
      </c>
      <c r="B13" s="28"/>
      <c r="C13" s="19"/>
      <c r="D13" s="28"/>
      <c r="E13" s="28"/>
    </row>
    <row r="14" spans="1:5" x14ac:dyDescent="0.25">
      <c r="A14" s="19" t="s">
        <v>1495</v>
      </c>
      <c r="B14" s="28"/>
      <c r="C14" s="19"/>
      <c r="D14" s="28"/>
      <c r="E14" s="28"/>
    </row>
    <row r="15" spans="1:5" x14ac:dyDescent="0.25">
      <c r="A15" s="28"/>
      <c r="B15" s="28"/>
      <c r="C15" s="19"/>
      <c r="D15" s="28"/>
      <c r="E15" s="28"/>
    </row>
    <row r="16" spans="1:5" x14ac:dyDescent="0.25">
      <c r="A16" s="20" t="s">
        <v>1493</v>
      </c>
      <c r="B16" s="28"/>
      <c r="C16" s="19"/>
      <c r="D16" s="28"/>
      <c r="E16" s="28"/>
    </row>
    <row r="17" spans="1:5" ht="15" customHeight="1" x14ac:dyDescent="0.25">
      <c r="A17" s="171" t="s">
        <v>1494</v>
      </c>
      <c r="B17" s="171"/>
      <c r="C17" s="171"/>
      <c r="D17" s="171"/>
      <c r="E17" s="171"/>
    </row>
    <row r="18" spans="1:5" x14ac:dyDescent="0.25">
      <c r="A18" s="171"/>
      <c r="B18" s="171"/>
      <c r="C18" s="171"/>
      <c r="D18" s="171"/>
      <c r="E18" s="171"/>
    </row>
    <row r="19" spans="1:5" x14ac:dyDescent="0.25">
      <c r="A19" s="150"/>
      <c r="B19" s="150"/>
      <c r="C19" s="150"/>
      <c r="D19" s="150"/>
      <c r="E19" s="150"/>
    </row>
    <row r="20" spans="1:5" x14ac:dyDescent="0.25">
      <c r="A20" s="20" t="s">
        <v>1489</v>
      </c>
      <c r="B20" s="28"/>
      <c r="C20" s="150"/>
      <c r="D20" s="150"/>
      <c r="E20" s="150"/>
    </row>
    <row r="21" spans="1:5" x14ac:dyDescent="0.25">
      <c r="A21" s="19" t="s">
        <v>1491</v>
      </c>
      <c r="B21" s="28"/>
      <c r="C21" s="19"/>
      <c r="D21" s="28"/>
      <c r="E21" s="28"/>
    </row>
    <row r="22" spans="1:5" x14ac:dyDescent="0.25">
      <c r="A22" s="19" t="s">
        <v>1490</v>
      </c>
      <c r="B22" s="28"/>
      <c r="C22" s="19"/>
      <c r="D22" s="28"/>
      <c r="E22" s="28"/>
    </row>
    <row r="23" spans="1:5" x14ac:dyDescent="0.25">
      <c r="A23" s="19" t="s">
        <v>1603</v>
      </c>
      <c r="B23" s="28"/>
      <c r="C23" s="19"/>
      <c r="D23" s="28"/>
      <c r="E23" s="28"/>
    </row>
    <row r="24" spans="1:5" x14ac:dyDescent="0.25">
      <c r="A24" s="28"/>
      <c r="B24" s="28"/>
      <c r="C24" s="19"/>
      <c r="D24" s="28"/>
      <c r="E24" s="28"/>
    </row>
    <row r="25" spans="1:5" x14ac:dyDescent="0.25">
      <c r="A25" s="19" t="s">
        <v>1492</v>
      </c>
      <c r="B25" s="28"/>
      <c r="C25" s="19"/>
      <c r="D25" s="28"/>
      <c r="E25" s="28"/>
    </row>
    <row r="26" spans="1:5" x14ac:dyDescent="0.25">
      <c r="A26" s="28"/>
      <c r="B26" s="28"/>
      <c r="C26" s="19"/>
      <c r="D26" s="28"/>
      <c r="E26" s="28"/>
    </row>
    <row r="27" spans="1:5" x14ac:dyDescent="0.25">
      <c r="A27" s="28"/>
      <c r="B27" s="28"/>
      <c r="C27" s="19"/>
      <c r="D27" s="28"/>
      <c r="E27" s="28"/>
    </row>
    <row r="28" spans="1:5" x14ac:dyDescent="0.25">
      <c r="A28" s="28"/>
      <c r="B28" s="28"/>
      <c r="C28" s="19"/>
      <c r="D28" s="28"/>
      <c r="E28" s="28"/>
    </row>
    <row r="29" spans="1:5" x14ac:dyDescent="0.25">
      <c r="A29" s="28"/>
      <c r="B29" s="28"/>
      <c r="C29" s="19"/>
      <c r="D29" s="28"/>
      <c r="E29" s="28"/>
    </row>
    <row r="30" spans="1:5" x14ac:dyDescent="0.25">
      <c r="A30" s="28"/>
      <c r="B30" s="28"/>
      <c r="C30" s="19"/>
      <c r="D30" s="28"/>
      <c r="E30" s="28"/>
    </row>
    <row r="31" spans="1:5" x14ac:dyDescent="0.25">
      <c r="A31" s="28"/>
      <c r="B31" s="28"/>
      <c r="C31" s="19"/>
      <c r="D31" s="28"/>
      <c r="E31" s="28"/>
    </row>
    <row r="32" spans="1:5" x14ac:dyDescent="0.25">
      <c r="A32" s="28"/>
      <c r="B32" s="28"/>
      <c r="C32" s="19"/>
      <c r="D32" s="28"/>
      <c r="E32" s="28"/>
    </row>
    <row r="33" spans="1:5" x14ac:dyDescent="0.25">
      <c r="A33" s="28"/>
      <c r="B33" s="28"/>
      <c r="C33" s="19"/>
      <c r="D33" s="28"/>
      <c r="E33" s="28"/>
    </row>
    <row r="34" spans="1:5" x14ac:dyDescent="0.25">
      <c r="A34" s="28"/>
      <c r="B34" s="28"/>
      <c r="C34" s="19"/>
      <c r="D34" s="28"/>
      <c r="E34" s="151"/>
    </row>
    <row r="35" spans="1:5" x14ac:dyDescent="0.25">
      <c r="A35" s="28"/>
      <c r="B35" s="28"/>
      <c r="C35" s="19"/>
      <c r="D35" s="28"/>
      <c r="E35" s="28"/>
    </row>
    <row r="36" spans="1:5" x14ac:dyDescent="0.25">
      <c r="A36" s="28"/>
      <c r="B36" s="28"/>
      <c r="C36" s="19"/>
      <c r="D36" s="28"/>
      <c r="E36" s="28"/>
    </row>
    <row r="37" spans="1:5" x14ac:dyDescent="0.25">
      <c r="A37" s="28"/>
      <c r="B37" s="28"/>
      <c r="C37" s="19"/>
      <c r="D37" s="28"/>
      <c r="E37" s="28"/>
    </row>
    <row r="38" spans="1:5" x14ac:dyDescent="0.25">
      <c r="A38" s="20" t="s">
        <v>1496</v>
      </c>
      <c r="B38" s="28"/>
      <c r="C38" s="19"/>
      <c r="D38" s="28"/>
      <c r="E38" s="28"/>
    </row>
    <row r="39" spans="1:5" x14ac:dyDescent="0.25">
      <c r="A39" s="141" t="s">
        <v>1410</v>
      </c>
      <c r="B39" s="141" t="s">
        <v>1504</v>
      </c>
      <c r="D39" s="141" t="s">
        <v>1410</v>
      </c>
      <c r="E39" s="141" t="s">
        <v>1504</v>
      </c>
    </row>
    <row r="40" spans="1:5" x14ac:dyDescent="0.25">
      <c r="A40" s="142" t="s">
        <v>1411</v>
      </c>
      <c r="B40" s="143" t="s">
        <v>1497</v>
      </c>
      <c r="C40" s="139"/>
      <c r="D40" s="142" t="s">
        <v>1419</v>
      </c>
      <c r="E40" s="143" t="s">
        <v>1605</v>
      </c>
    </row>
    <row r="41" spans="1:5" x14ac:dyDescent="0.25">
      <c r="A41" s="146" t="s">
        <v>1412</v>
      </c>
      <c r="B41" s="147" t="s">
        <v>1498</v>
      </c>
      <c r="C41" s="139"/>
      <c r="D41" s="146" t="s">
        <v>1420</v>
      </c>
      <c r="E41" s="147" t="s">
        <v>1606</v>
      </c>
    </row>
    <row r="42" spans="1:5" x14ac:dyDescent="0.25">
      <c r="A42" s="144" t="s">
        <v>1413</v>
      </c>
      <c r="B42" s="145" t="s">
        <v>1499</v>
      </c>
      <c r="C42" s="139"/>
      <c r="D42" s="144" t="s">
        <v>1421</v>
      </c>
      <c r="E42" s="145" t="s">
        <v>1607</v>
      </c>
    </row>
    <row r="43" spans="1:5" x14ac:dyDescent="0.25">
      <c r="A43" s="146" t="s">
        <v>1414</v>
      </c>
      <c r="B43" s="147" t="s">
        <v>1500</v>
      </c>
      <c r="C43" s="139"/>
      <c r="D43" s="146" t="s">
        <v>1422</v>
      </c>
      <c r="E43" s="147" t="s">
        <v>1497</v>
      </c>
    </row>
    <row r="44" spans="1:5" x14ac:dyDescent="0.25">
      <c r="A44" s="144" t="s">
        <v>1415</v>
      </c>
      <c r="B44" s="145" t="s">
        <v>1501</v>
      </c>
      <c r="C44" s="139"/>
      <c r="D44" s="144" t="s">
        <v>1423</v>
      </c>
      <c r="E44" s="145" t="s">
        <v>1608</v>
      </c>
    </row>
    <row r="45" spans="1:5" x14ac:dyDescent="0.25">
      <c r="A45" s="146" t="s">
        <v>1416</v>
      </c>
      <c r="B45" s="147" t="s">
        <v>1502</v>
      </c>
      <c r="C45" s="139"/>
      <c r="D45" s="146" t="s">
        <v>1424</v>
      </c>
      <c r="E45" s="147" t="s">
        <v>1607</v>
      </c>
    </row>
    <row r="46" spans="1:5" x14ac:dyDescent="0.25">
      <c r="A46" s="144" t="s">
        <v>1417</v>
      </c>
      <c r="B46" s="145" t="s">
        <v>1503</v>
      </c>
      <c r="C46" s="139"/>
      <c r="D46" s="144" t="s">
        <v>1425</v>
      </c>
      <c r="E46" s="145" t="s">
        <v>1609</v>
      </c>
    </row>
    <row r="47" spans="1:5" x14ac:dyDescent="0.25">
      <c r="A47" s="148" t="s">
        <v>1418</v>
      </c>
      <c r="B47" s="149" t="s">
        <v>1604</v>
      </c>
      <c r="C47" s="139"/>
      <c r="D47" s="148" t="s">
        <v>1426</v>
      </c>
      <c r="E47" s="149" t="s">
        <v>1498</v>
      </c>
    </row>
    <row r="48" spans="1:5" x14ac:dyDescent="0.25">
      <c r="A48" s="28"/>
      <c r="B48" s="28"/>
      <c r="C48" s="19"/>
      <c r="D48" s="28"/>
      <c r="E48" s="28"/>
    </row>
    <row r="49" spans="1:5" x14ac:dyDescent="0.25">
      <c r="A49" s="28"/>
      <c r="B49" s="28"/>
      <c r="C49" s="19"/>
      <c r="D49" s="28"/>
      <c r="E49" s="28"/>
    </row>
    <row r="50" spans="1:5" x14ac:dyDescent="0.25">
      <c r="A50" s="28"/>
      <c r="B50" s="28"/>
      <c r="C50" s="19"/>
      <c r="D50" s="28"/>
      <c r="E50" s="28"/>
    </row>
    <row r="51" spans="1:5" x14ac:dyDescent="0.25">
      <c r="A51" s="152" t="s">
        <v>1488</v>
      </c>
      <c r="B51" s="28"/>
      <c r="C51" s="19"/>
      <c r="D51" s="28"/>
      <c r="E51" s="28"/>
    </row>
    <row r="52" spans="1:5" x14ac:dyDescent="0.25">
      <c r="A52" s="28"/>
      <c r="B52" s="28"/>
      <c r="C52" s="19"/>
      <c r="D52" s="28"/>
      <c r="E52" s="28"/>
    </row>
    <row r="53" spans="1:5" x14ac:dyDescent="0.25">
      <c r="A53" s="140" t="s">
        <v>1410</v>
      </c>
      <c r="B53" s="140" t="s">
        <v>1483</v>
      </c>
      <c r="D53" s="140" t="s">
        <v>1410</v>
      </c>
      <c r="E53" s="140" t="s">
        <v>1484</v>
      </c>
    </row>
    <row r="54" spans="1:5" ht="36" x14ac:dyDescent="0.25">
      <c r="A54" s="133" t="s">
        <v>1411</v>
      </c>
      <c r="B54" s="134" t="s">
        <v>1427</v>
      </c>
      <c r="D54" s="133" t="s">
        <v>1449</v>
      </c>
      <c r="E54" s="134" t="s">
        <v>1450</v>
      </c>
    </row>
    <row r="55" spans="1:5" ht="36" x14ac:dyDescent="0.25">
      <c r="A55" s="136" t="s">
        <v>1412</v>
      </c>
      <c r="B55" s="137" t="s">
        <v>1428</v>
      </c>
      <c r="D55" s="136" t="s">
        <v>1451</v>
      </c>
      <c r="E55" s="137" t="s">
        <v>1452</v>
      </c>
    </row>
    <row r="56" spans="1:5" ht="36" x14ac:dyDescent="0.25">
      <c r="A56" s="133" t="s">
        <v>1413</v>
      </c>
      <c r="B56" s="134" t="s">
        <v>1429</v>
      </c>
      <c r="D56" s="133" t="s">
        <v>1453</v>
      </c>
      <c r="E56" s="134" t="s">
        <v>1454</v>
      </c>
    </row>
    <row r="57" spans="1:5" ht="36" x14ac:dyDescent="0.25">
      <c r="A57" s="136" t="s">
        <v>1414</v>
      </c>
      <c r="B57" s="137" t="s">
        <v>1430</v>
      </c>
      <c r="D57" s="136" t="s">
        <v>1455</v>
      </c>
      <c r="E57" s="137" t="s">
        <v>1456</v>
      </c>
    </row>
    <row r="58" spans="1:5" ht="36" x14ac:dyDescent="0.25">
      <c r="A58" s="133" t="s">
        <v>1415</v>
      </c>
      <c r="B58" s="134" t="s">
        <v>1431</v>
      </c>
      <c r="D58" s="133" t="s">
        <v>1457</v>
      </c>
      <c r="E58" s="134" t="s">
        <v>1458</v>
      </c>
    </row>
    <row r="59" spans="1:5" ht="36" x14ac:dyDescent="0.25">
      <c r="A59" s="136" t="s">
        <v>1416</v>
      </c>
      <c r="B59" s="137" t="s">
        <v>1432</v>
      </c>
      <c r="D59" s="136" t="s">
        <v>1459</v>
      </c>
      <c r="E59" s="137" t="s">
        <v>1460</v>
      </c>
    </row>
    <row r="60" spans="1:5" ht="36" x14ac:dyDescent="0.25">
      <c r="A60" s="133" t="s">
        <v>1417</v>
      </c>
      <c r="B60" s="134" t="s">
        <v>1433</v>
      </c>
      <c r="D60" s="133" t="s">
        <v>1461</v>
      </c>
      <c r="E60" s="134" t="s">
        <v>1462</v>
      </c>
    </row>
    <row r="61" spans="1:5" ht="36" x14ac:dyDescent="0.25">
      <c r="A61" s="136" t="s">
        <v>1418</v>
      </c>
      <c r="B61" s="137" t="s">
        <v>1434</v>
      </c>
      <c r="D61" s="136" t="s">
        <v>1463</v>
      </c>
      <c r="E61" s="137" t="s">
        <v>1464</v>
      </c>
    </row>
    <row r="62" spans="1:5" ht="36.75" customHeight="1" x14ac:dyDescent="0.25">
      <c r="A62" s="133" t="s">
        <v>1419</v>
      </c>
      <c r="B62" s="134" t="s">
        <v>1435</v>
      </c>
      <c r="D62" s="133" t="s">
        <v>1465</v>
      </c>
      <c r="E62" s="134" t="s">
        <v>1466</v>
      </c>
    </row>
    <row r="63" spans="1:5" ht="36" x14ac:dyDescent="0.25">
      <c r="A63" s="136" t="s">
        <v>1420</v>
      </c>
      <c r="B63" s="137" t="s">
        <v>1436</v>
      </c>
      <c r="D63" s="136" t="s">
        <v>1467</v>
      </c>
      <c r="E63" s="137" t="s">
        <v>1468</v>
      </c>
    </row>
    <row r="64" spans="1:5" ht="36" x14ac:dyDescent="0.25">
      <c r="A64" s="133" t="s">
        <v>1421</v>
      </c>
      <c r="B64" s="134" t="s">
        <v>1437</v>
      </c>
      <c r="D64" s="133" t="s">
        <v>1469</v>
      </c>
      <c r="E64" s="134" t="s">
        <v>1470</v>
      </c>
    </row>
    <row r="65" spans="1:5" ht="36" x14ac:dyDescent="0.25">
      <c r="A65" s="136" t="s">
        <v>1422</v>
      </c>
      <c r="B65" s="137" t="s">
        <v>1438</v>
      </c>
      <c r="D65" s="136" t="s">
        <v>1471</v>
      </c>
      <c r="E65" s="137" t="s">
        <v>1472</v>
      </c>
    </row>
    <row r="66" spans="1:5" ht="36" x14ac:dyDescent="0.25">
      <c r="A66" s="133" t="s">
        <v>1423</v>
      </c>
      <c r="B66" s="134" t="s">
        <v>1439</v>
      </c>
      <c r="D66" s="133" t="s">
        <v>1473</v>
      </c>
      <c r="E66" s="134" t="s">
        <v>1474</v>
      </c>
    </row>
    <row r="67" spans="1:5" ht="36" x14ac:dyDescent="0.25">
      <c r="A67" s="136" t="s">
        <v>1424</v>
      </c>
      <c r="B67" s="137" t="s">
        <v>1440</v>
      </c>
      <c r="D67" s="138" t="s">
        <v>1485</v>
      </c>
      <c r="E67" s="137" t="s">
        <v>1475</v>
      </c>
    </row>
    <row r="68" spans="1:5" ht="36" x14ac:dyDescent="0.25">
      <c r="A68" s="133" t="s">
        <v>1425</v>
      </c>
      <c r="B68" s="134" t="s">
        <v>1441</v>
      </c>
      <c r="D68" s="135" t="s">
        <v>1479</v>
      </c>
      <c r="E68" s="134" t="s">
        <v>1476</v>
      </c>
    </row>
    <row r="69" spans="1:5" ht="36" x14ac:dyDescent="0.25">
      <c r="A69" s="136" t="s">
        <v>1426</v>
      </c>
      <c r="B69" s="137" t="s">
        <v>1442</v>
      </c>
      <c r="D69" s="138" t="s">
        <v>1486</v>
      </c>
      <c r="E69" s="137" t="s">
        <v>1477</v>
      </c>
    </row>
    <row r="70" spans="1:5" ht="36" x14ac:dyDescent="0.25">
      <c r="A70" s="135" t="s">
        <v>1444</v>
      </c>
      <c r="B70" s="134" t="s">
        <v>1443</v>
      </c>
      <c r="D70" s="135" t="s">
        <v>1480</v>
      </c>
      <c r="E70" s="134" t="s">
        <v>1478</v>
      </c>
    </row>
    <row r="71" spans="1:5" ht="36" x14ac:dyDescent="0.25">
      <c r="A71" s="136" t="s">
        <v>1447</v>
      </c>
      <c r="B71" s="137" t="s">
        <v>1448</v>
      </c>
      <c r="D71" s="138" t="s">
        <v>1487</v>
      </c>
      <c r="E71" s="137" t="s">
        <v>1477</v>
      </c>
    </row>
    <row r="72" spans="1:5" ht="36" x14ac:dyDescent="0.25">
      <c r="A72" s="135" t="s">
        <v>1445</v>
      </c>
      <c r="B72" s="134" t="s">
        <v>1446</v>
      </c>
      <c r="D72" s="135" t="s">
        <v>1481</v>
      </c>
      <c r="E72" s="134" t="s">
        <v>1482</v>
      </c>
    </row>
  </sheetData>
  <mergeCells count="3">
    <mergeCell ref="A8:E11"/>
    <mergeCell ref="A17:E18"/>
    <mergeCell ref="D2:E3"/>
  </mergeCells>
  <pageMargins left="3.937007874015748E-2" right="3.937007874015748E-2" top="0.19685039370078741" bottom="0.19685039370078741" header="0.31496062992125984" footer="0.31496062992125984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D9C0-F1E0-4BC9-991D-1C568306DFDE}">
  <dimension ref="A2:B68"/>
  <sheetViews>
    <sheetView topLeftCell="A51" zoomScale="106" zoomScaleNormal="106" workbookViewId="0">
      <selection activeCell="B68" sqref="A1:B68"/>
    </sheetView>
  </sheetViews>
  <sheetFormatPr defaultRowHeight="15" x14ac:dyDescent="0.25"/>
  <cols>
    <col min="1" max="1" width="47.140625" customWidth="1"/>
    <col min="2" max="2" width="37.140625" customWidth="1"/>
  </cols>
  <sheetData>
    <row r="2" spans="1:2" ht="18.75" x14ac:dyDescent="0.3">
      <c r="B2" s="170" t="s">
        <v>1582</v>
      </c>
    </row>
    <row r="3" spans="1:2" ht="15.75" x14ac:dyDescent="0.25">
      <c r="A3" s="153"/>
    </row>
    <row r="5" spans="1:2" s="1" customFormat="1" x14ac:dyDescent="0.25">
      <c r="A5" s="161" t="s">
        <v>1508</v>
      </c>
      <c r="B5" s="162" t="s">
        <v>1509</v>
      </c>
    </row>
    <row r="6" spans="1:2" x14ac:dyDescent="0.25">
      <c r="A6" s="154" t="s">
        <v>1510</v>
      </c>
      <c r="B6" s="155"/>
    </row>
    <row r="7" spans="1:2" x14ac:dyDescent="0.25">
      <c r="A7" s="112" t="s">
        <v>1511</v>
      </c>
      <c r="B7" s="156"/>
    </row>
    <row r="8" spans="1:2" x14ac:dyDescent="0.25">
      <c r="A8" s="157" t="s">
        <v>142</v>
      </c>
      <c r="B8" s="158" t="s">
        <v>1512</v>
      </c>
    </row>
    <row r="9" spans="1:2" x14ac:dyDescent="0.25">
      <c r="A9" s="112" t="s">
        <v>198</v>
      </c>
      <c r="B9" s="156" t="s">
        <v>1513</v>
      </c>
    </row>
    <row r="10" spans="1:2" x14ac:dyDescent="0.25">
      <c r="A10" s="157" t="s">
        <v>248</v>
      </c>
      <c r="B10" s="158" t="s">
        <v>1514</v>
      </c>
    </row>
    <row r="11" spans="1:2" x14ac:dyDescent="0.25">
      <c r="A11" s="112" t="s">
        <v>249</v>
      </c>
      <c r="B11" s="156" t="s">
        <v>1515</v>
      </c>
    </row>
    <row r="12" spans="1:2" x14ac:dyDescent="0.25">
      <c r="A12" s="157" t="s">
        <v>271</v>
      </c>
      <c r="B12" s="158" t="s">
        <v>1581</v>
      </c>
    </row>
    <row r="13" spans="1:2" x14ac:dyDescent="0.25">
      <c r="A13" s="112" t="s">
        <v>278</v>
      </c>
      <c r="B13" s="156" t="s">
        <v>1516</v>
      </c>
    </row>
    <row r="14" spans="1:2" x14ac:dyDescent="0.25">
      <c r="A14" s="157" t="s">
        <v>291</v>
      </c>
      <c r="B14" s="158" t="s">
        <v>1517</v>
      </c>
    </row>
    <row r="15" spans="1:2" x14ac:dyDescent="0.25">
      <c r="A15" s="112" t="s">
        <v>294</v>
      </c>
      <c r="B15" s="156" t="s">
        <v>1518</v>
      </c>
    </row>
    <row r="16" spans="1:2" x14ac:dyDescent="0.25">
      <c r="A16" s="157" t="s">
        <v>1519</v>
      </c>
      <c r="B16" s="158"/>
    </row>
    <row r="17" spans="1:2" x14ac:dyDescent="0.25">
      <c r="A17" s="112" t="s">
        <v>1520</v>
      </c>
      <c r="B17" s="156" t="s">
        <v>1521</v>
      </c>
    </row>
    <row r="18" spans="1:2" x14ac:dyDescent="0.25">
      <c r="A18" s="157" t="s">
        <v>322</v>
      </c>
      <c r="B18" s="158" t="s">
        <v>1522</v>
      </c>
    </row>
    <row r="19" spans="1:2" x14ac:dyDescent="0.25">
      <c r="A19" s="112" t="s">
        <v>324</v>
      </c>
      <c r="B19" s="156" t="s">
        <v>1523</v>
      </c>
    </row>
    <row r="20" spans="1:2" x14ac:dyDescent="0.25">
      <c r="A20" s="157" t="s">
        <v>325</v>
      </c>
      <c r="B20" s="158" t="s">
        <v>1524</v>
      </c>
    </row>
    <row r="21" spans="1:2" x14ac:dyDescent="0.25">
      <c r="A21" s="112" t="s">
        <v>327</v>
      </c>
      <c r="B21" s="156" t="s">
        <v>1525</v>
      </c>
    </row>
    <row r="22" spans="1:2" x14ac:dyDescent="0.25">
      <c r="A22" s="157" t="s">
        <v>328</v>
      </c>
      <c r="B22" s="158" t="s">
        <v>1526</v>
      </c>
    </row>
    <row r="23" spans="1:2" x14ac:dyDescent="0.25">
      <c r="A23" s="112" t="s">
        <v>329</v>
      </c>
      <c r="B23" s="156" t="s">
        <v>1527</v>
      </c>
    </row>
    <row r="24" spans="1:2" x14ac:dyDescent="0.25">
      <c r="A24" s="157" t="s">
        <v>333</v>
      </c>
      <c r="B24" s="158" t="s">
        <v>1526</v>
      </c>
    </row>
    <row r="25" spans="1:2" x14ac:dyDescent="0.25">
      <c r="A25" s="112" t="s">
        <v>335</v>
      </c>
      <c r="B25" s="156" t="s">
        <v>1526</v>
      </c>
    </row>
    <row r="26" spans="1:2" x14ac:dyDescent="0.25">
      <c r="A26" s="157" t="s">
        <v>1568</v>
      </c>
      <c r="B26" s="158" t="s">
        <v>1569</v>
      </c>
    </row>
    <row r="27" spans="1:2" x14ac:dyDescent="0.25">
      <c r="A27" s="112" t="s">
        <v>1570</v>
      </c>
      <c r="B27" s="156" t="s">
        <v>1571</v>
      </c>
    </row>
    <row r="28" spans="1:2" x14ac:dyDescent="0.25">
      <c r="A28" s="157" t="s">
        <v>1572</v>
      </c>
      <c r="B28" s="158"/>
    </row>
    <row r="29" spans="1:2" x14ac:dyDescent="0.25">
      <c r="A29" s="112" t="s">
        <v>1573</v>
      </c>
      <c r="B29" s="156"/>
    </row>
    <row r="30" spans="1:2" x14ac:dyDescent="0.25">
      <c r="A30" s="157" t="s">
        <v>443</v>
      </c>
      <c r="B30" s="158" t="s">
        <v>1528</v>
      </c>
    </row>
    <row r="31" spans="1:2" x14ac:dyDescent="0.25">
      <c r="A31" s="112" t="s">
        <v>1529</v>
      </c>
      <c r="B31" s="156"/>
    </row>
    <row r="32" spans="1:2" x14ac:dyDescent="0.25">
      <c r="A32" s="157" t="s">
        <v>456</v>
      </c>
      <c r="B32" s="158"/>
    </row>
    <row r="33" spans="1:2" x14ac:dyDescent="0.25">
      <c r="A33" s="112" t="s">
        <v>1530</v>
      </c>
      <c r="B33" s="156" t="s">
        <v>1531</v>
      </c>
    </row>
    <row r="34" spans="1:2" x14ac:dyDescent="0.25">
      <c r="A34" s="157" t="s">
        <v>1532</v>
      </c>
      <c r="B34" s="158"/>
    </row>
    <row r="35" spans="1:2" x14ac:dyDescent="0.25">
      <c r="A35" s="112" t="s">
        <v>1533</v>
      </c>
      <c r="B35" s="156" t="s">
        <v>1534</v>
      </c>
    </row>
    <row r="36" spans="1:2" x14ac:dyDescent="0.25">
      <c r="A36" s="157" t="s">
        <v>1535</v>
      </c>
      <c r="B36" s="158" t="s">
        <v>1536</v>
      </c>
    </row>
    <row r="37" spans="1:2" x14ac:dyDescent="0.25">
      <c r="A37" s="112" t="s">
        <v>1537</v>
      </c>
      <c r="B37" s="156" t="s">
        <v>1538</v>
      </c>
    </row>
    <row r="38" spans="1:2" x14ac:dyDescent="0.25">
      <c r="A38" s="157" t="s">
        <v>1539</v>
      </c>
      <c r="B38" s="158" t="s">
        <v>1540</v>
      </c>
    </row>
    <row r="39" spans="1:2" x14ac:dyDescent="0.25">
      <c r="A39" s="112" t="s">
        <v>1541</v>
      </c>
      <c r="B39" s="156" t="s">
        <v>1549</v>
      </c>
    </row>
    <row r="40" spans="1:2" x14ac:dyDescent="0.25">
      <c r="A40" s="157" t="s">
        <v>1542</v>
      </c>
      <c r="B40" s="158" t="s">
        <v>1550</v>
      </c>
    </row>
    <row r="41" spans="1:2" x14ac:dyDescent="0.25">
      <c r="A41" s="112" t="s">
        <v>1543</v>
      </c>
      <c r="B41" s="156" t="s">
        <v>1549</v>
      </c>
    </row>
    <row r="42" spans="1:2" x14ac:dyDescent="0.25">
      <c r="A42" s="157" t="s">
        <v>1578</v>
      </c>
      <c r="B42" s="158"/>
    </row>
    <row r="43" spans="1:2" x14ac:dyDescent="0.25">
      <c r="A43" s="112" t="s">
        <v>1579</v>
      </c>
      <c r="B43" s="156"/>
    </row>
    <row r="44" spans="1:2" x14ac:dyDescent="0.25">
      <c r="A44" s="157" t="s">
        <v>1544</v>
      </c>
      <c r="B44" s="158"/>
    </row>
    <row r="45" spans="1:2" x14ac:dyDescent="0.25">
      <c r="A45" s="112" t="s">
        <v>1545</v>
      </c>
      <c r="B45" s="156" t="s">
        <v>1546</v>
      </c>
    </row>
    <row r="46" spans="1:2" x14ac:dyDescent="0.25">
      <c r="A46" s="157" t="s">
        <v>1547</v>
      </c>
      <c r="B46" s="158" t="s">
        <v>1548</v>
      </c>
    </row>
    <row r="47" spans="1:2" x14ac:dyDescent="0.25">
      <c r="A47" s="112" t="s">
        <v>748</v>
      </c>
      <c r="B47" s="156" t="s">
        <v>1551</v>
      </c>
    </row>
    <row r="48" spans="1:2" x14ac:dyDescent="0.25">
      <c r="A48" s="157" t="s">
        <v>1552</v>
      </c>
      <c r="B48" s="158" t="s">
        <v>1553</v>
      </c>
    </row>
    <row r="49" spans="1:2" x14ac:dyDescent="0.25">
      <c r="A49" s="112" t="s">
        <v>794</v>
      </c>
      <c r="B49" s="156" t="s">
        <v>1554</v>
      </c>
    </row>
    <row r="50" spans="1:2" x14ac:dyDescent="0.25">
      <c r="A50" s="157" t="s">
        <v>816</v>
      </c>
      <c r="B50" s="158" t="s">
        <v>1555</v>
      </c>
    </row>
    <row r="51" spans="1:2" x14ac:dyDescent="0.25">
      <c r="A51" s="112" t="s">
        <v>821</v>
      </c>
      <c r="B51" s="156" t="s">
        <v>1556</v>
      </c>
    </row>
    <row r="52" spans="1:2" x14ac:dyDescent="0.25">
      <c r="A52" s="157" t="s">
        <v>859</v>
      </c>
      <c r="B52" s="158" t="s">
        <v>1557</v>
      </c>
    </row>
    <row r="53" spans="1:2" x14ac:dyDescent="0.25">
      <c r="A53" s="112" t="s">
        <v>861</v>
      </c>
      <c r="B53" s="156" t="s">
        <v>1558</v>
      </c>
    </row>
    <row r="54" spans="1:2" x14ac:dyDescent="0.25">
      <c r="A54" s="157" t="s">
        <v>863</v>
      </c>
      <c r="B54" s="158" t="s">
        <v>1559</v>
      </c>
    </row>
    <row r="55" spans="1:2" x14ac:dyDescent="0.25">
      <c r="A55" s="112" t="s">
        <v>864</v>
      </c>
      <c r="B55" s="156" t="s">
        <v>1560</v>
      </c>
    </row>
    <row r="56" spans="1:2" x14ac:dyDescent="0.25">
      <c r="A56" s="157" t="s">
        <v>865</v>
      </c>
      <c r="B56" s="158" t="s">
        <v>1561</v>
      </c>
    </row>
    <row r="57" spans="1:2" x14ac:dyDescent="0.25">
      <c r="A57" s="112" t="s">
        <v>868</v>
      </c>
      <c r="B57" s="156" t="s">
        <v>1562</v>
      </c>
    </row>
    <row r="58" spans="1:2" x14ac:dyDescent="0.25">
      <c r="A58" s="157" t="s">
        <v>872</v>
      </c>
      <c r="B58" s="158" t="s">
        <v>1563</v>
      </c>
    </row>
    <row r="59" spans="1:2" x14ac:dyDescent="0.25">
      <c r="A59" s="112" t="s">
        <v>874</v>
      </c>
      <c r="B59" s="156" t="s">
        <v>1564</v>
      </c>
    </row>
    <row r="60" spans="1:2" x14ac:dyDescent="0.25">
      <c r="A60" s="157" t="s">
        <v>875</v>
      </c>
      <c r="B60" s="158" t="s">
        <v>1562</v>
      </c>
    </row>
    <row r="61" spans="1:2" x14ac:dyDescent="0.25">
      <c r="A61" s="112" t="s">
        <v>894</v>
      </c>
      <c r="B61" s="156" t="s">
        <v>1565</v>
      </c>
    </row>
    <row r="62" spans="1:2" x14ac:dyDescent="0.25">
      <c r="A62" s="157" t="s">
        <v>944</v>
      </c>
      <c r="B62" s="158" t="s">
        <v>1566</v>
      </c>
    </row>
    <row r="63" spans="1:2" x14ac:dyDescent="0.25">
      <c r="A63" s="112" t="s">
        <v>1580</v>
      </c>
      <c r="B63" s="156" t="s">
        <v>1259</v>
      </c>
    </row>
    <row r="64" spans="1:2" x14ac:dyDescent="0.25">
      <c r="A64" s="157" t="s">
        <v>1574</v>
      </c>
      <c r="B64" s="158"/>
    </row>
    <row r="65" spans="1:2" x14ac:dyDescent="0.25">
      <c r="A65" s="112" t="s">
        <v>1575</v>
      </c>
      <c r="B65" s="156"/>
    </row>
    <row r="66" spans="1:2" x14ac:dyDescent="0.25">
      <c r="A66" s="157" t="s">
        <v>1576</v>
      </c>
      <c r="B66" s="158"/>
    </row>
    <row r="67" spans="1:2" x14ac:dyDescent="0.25">
      <c r="A67" s="112" t="s">
        <v>1577</v>
      </c>
      <c r="B67" s="156"/>
    </row>
    <row r="68" spans="1:2" x14ac:dyDescent="0.25">
      <c r="A68" s="159" t="s">
        <v>997</v>
      </c>
      <c r="B68" s="160" t="s">
        <v>1567</v>
      </c>
    </row>
  </sheetData>
  <printOptions horizontalCentered="1"/>
  <pageMargins left="0.70866141732283472" right="0.70866141732283472" top="0.15748031496062992" bottom="0.19685039370078741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Main Report</vt:lpstr>
      <vt:lpstr>Order Form Multi-Week</vt:lpstr>
      <vt:lpstr>Details &amp; Lead Times</vt:lpstr>
      <vt:lpstr>Combo Kit Details</vt:lpstr>
      <vt:lpstr>Drop &amp; Sub List</vt:lpstr>
      <vt:lpstr>'Order Form Multi-Week'!Print_Titles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Nicole</cp:lastModifiedBy>
  <cp:lastPrinted>2024-07-30T18:23:32Z</cp:lastPrinted>
  <dcterms:created xsi:type="dcterms:W3CDTF">2024-04-10T13:38:01Z</dcterms:created>
  <dcterms:modified xsi:type="dcterms:W3CDTF">2024-07-30T18:26:34Z</dcterms:modified>
</cp:coreProperties>
</file>